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0490" windowHeight="7410" firstSheet="3" activeTab="5"/>
  </bookViews>
  <sheets>
    <sheet name="Veri Giriş Sayfası" sheetId="1" state="hidden" r:id="rId1"/>
    <sheet name="Borç Yapılandırma Verileri" sheetId="2" r:id="rId2"/>
    <sheet name="Gelir ve Kurumlar Matrah Artımı" sheetId="3" r:id="rId3"/>
    <sheet name="KDV Artırımı Veri Girişi" sheetId="4" r:id="rId4"/>
    <sheet name="Hesaplama ve Rapor Sayfası" sheetId="5" state="hidden" r:id="rId5"/>
    <sheet name="Rapor" sheetId="6" r:id="rId6"/>
    <sheet name="Stok-Duran Varlık Düzeltme" sheetId="7" r:id="rId7"/>
    <sheet name="Açıklamalar" sheetId="8" r:id="rId8"/>
  </sheets>
  <definedNames>
    <definedName name="YAPILANDIRMA" localSheetId="0">#REF!</definedName>
    <definedName name="YAPILANDIRMA">#REF!</definedName>
  </definedNames>
  <calcPr fullCalcOnLoad="1"/>
</workbook>
</file>

<file path=xl/sharedStrings.xml><?xml version="1.0" encoding="utf-8"?>
<sst xmlns="http://schemas.openxmlformats.org/spreadsheetml/2006/main" count="627" uniqueCount="552">
  <si>
    <t>Hesaplamaya Esas</t>
  </si>
  <si>
    <t>Gecikme (TEFE/ÜFE)</t>
  </si>
  <si>
    <t>Yıl</t>
  </si>
  <si>
    <t>TEFE/ÜFE (%)</t>
  </si>
  <si>
    <t>TL</t>
  </si>
  <si>
    <t>Döküm Almak İçin Rapor Sayfasına Gidiniz</t>
  </si>
  <si>
    <t>Tablomuzdaki hesaplamalarda borç vadesinin içerisinde bulunduğu ay verileri de alınmaktadır.</t>
  </si>
  <si>
    <t>TOPLAM TUTAR (TL)</t>
  </si>
  <si>
    <t>Toplam Tutar</t>
  </si>
  <si>
    <t>Vade</t>
  </si>
  <si>
    <t>ASIL OLAN BİLGİ PAYLAŞIMIDIR.</t>
  </si>
  <si>
    <t>Hesaplamalar ve tablolar nedeniyle tarafımıza herhangi bir sorumluluk yüklenemez. Yalnızca bilgi amaçlı olup, geçerli olan ilgili kurumların hesaplamalarıdır.</t>
  </si>
  <si>
    <t>Ana Para</t>
  </si>
  <si>
    <t>ANA PARA TOPLAMI (TL)</t>
  </si>
  <si>
    <t>Lütfen Borç/Alacak Vadesini Dikkate Alarak Yalnızca</t>
  </si>
  <si>
    <t>YALNIZCA AYLIK HESAPLAMA YAPILMAKTADIR.</t>
  </si>
  <si>
    <t>mali@malianaliz.com</t>
  </si>
  <si>
    <t>Lütfen Yalnızca Dönem Sonu Bilgisini Giriniz.</t>
  </si>
  <si>
    <t>Hesaplamaya Esas Borç/Alacak Aslını Giriniz</t>
  </si>
  <si>
    <t>Dr. Mehmet Ali AKTAŞ, YMM, Bağımsız Denetçi</t>
  </si>
  <si>
    <t>ASIL OLAN BİLGİ PAYLAŞIMIDIR</t>
  </si>
  <si>
    <t>maktas978@gmail.com</t>
  </si>
  <si>
    <r>
      <t xml:space="preserve">Dikkat:                                                                                                                                                                     Lütfen Veri Girişini </t>
    </r>
    <r>
      <rPr>
        <b/>
        <u val="single"/>
        <sz val="24"/>
        <color indexed="9"/>
        <rFont val="Calibri"/>
        <family val="2"/>
      </rPr>
      <t>TEFE-ÜFE Hesaplama Sayfasından Yapınız</t>
    </r>
  </si>
  <si>
    <t>Peşin (Toplam)</t>
  </si>
  <si>
    <t>6 Taksit           (Toplam)</t>
  </si>
  <si>
    <t>9 Taksit           (Toplam)</t>
  </si>
  <si>
    <t>12 Taksit           (Toplam)</t>
  </si>
  <si>
    <t>18 Taksit           (Toplam)</t>
  </si>
  <si>
    <r>
      <t xml:space="preserve">TEFE/ÜFE/Yİ-ÜFE UYGULANARAK OLUŞAN TOPLAM TUTAR                                                                                                                                                                </t>
    </r>
    <r>
      <rPr>
        <b/>
        <i/>
        <u val="single"/>
        <sz val="20"/>
        <color indexed="9"/>
        <rFont val="Calibri"/>
        <family val="2"/>
      </rPr>
      <t>(Taksitli Ödemeler 2 (iki) ayda bir yapılmaktadır)</t>
    </r>
  </si>
  <si>
    <t xml:space="preserve"> </t>
  </si>
  <si>
    <r>
      <t xml:space="preserve">Rapor Sonu Dönem Bilgileri </t>
    </r>
    <r>
      <rPr>
        <b/>
        <u val="single"/>
        <sz val="14"/>
        <rFont val="Calibri"/>
        <family val="2"/>
      </rPr>
      <t>Girilmemiş</t>
    </r>
    <r>
      <rPr>
        <b/>
        <sz val="14"/>
        <rFont val="Calibri"/>
        <family val="2"/>
      </rPr>
      <t xml:space="preserve"> İse Haziran</t>
    </r>
    <r>
      <rPr>
        <b/>
        <u val="single"/>
        <sz val="14"/>
        <rFont val="Calibri"/>
        <family val="2"/>
      </rPr>
      <t xml:space="preserve"> 2016</t>
    </r>
    <r>
      <rPr>
        <b/>
        <sz val="14"/>
        <rFont val="Calibri"/>
        <family val="2"/>
      </rPr>
      <t xml:space="preserve"> Verileri Esas Alınarak Hesaplama Yapılacaktır.</t>
    </r>
  </si>
  <si>
    <t>OCAK'1980</t>
  </si>
  <si>
    <t>ŞUBAT'1980</t>
  </si>
  <si>
    <t>MART'1980</t>
  </si>
  <si>
    <t>NİSAN'1980</t>
  </si>
  <si>
    <t>MAYIS'1980</t>
  </si>
  <si>
    <t>HAZİRAN'1980</t>
  </si>
  <si>
    <t>TEMMUZ'1980</t>
  </si>
  <si>
    <t>AĞUSTOS'1980</t>
  </si>
  <si>
    <t>EYLÜL'1980</t>
  </si>
  <si>
    <t>EKİM'1980</t>
  </si>
  <si>
    <t>KASIM'1980</t>
  </si>
  <si>
    <t>ARALIK'1980</t>
  </si>
  <si>
    <t>OCAK'1981</t>
  </si>
  <si>
    <t>ŞUBAT'1981</t>
  </si>
  <si>
    <t>MART'1981</t>
  </si>
  <si>
    <t>NİSAN'1981</t>
  </si>
  <si>
    <t>MAYIS'1981</t>
  </si>
  <si>
    <t>HAZİRAN'1981</t>
  </si>
  <si>
    <t>TEMMUZ'1981</t>
  </si>
  <si>
    <t>AĞUSTOS'1981</t>
  </si>
  <si>
    <t>EYLÜL'1981</t>
  </si>
  <si>
    <t>EKİM'1981</t>
  </si>
  <si>
    <t>KASIM'1981</t>
  </si>
  <si>
    <t>ARALIK'1981</t>
  </si>
  <si>
    <t>OCAK'1982</t>
  </si>
  <si>
    <t>ŞUBAT'1982</t>
  </si>
  <si>
    <t>MART'1982</t>
  </si>
  <si>
    <t>NİSAN'1982</t>
  </si>
  <si>
    <t>MAYIS'1982</t>
  </si>
  <si>
    <t>HAZİRAN'1982</t>
  </si>
  <si>
    <t>TEMMUZ'1982</t>
  </si>
  <si>
    <t>AĞUSTOS'1982</t>
  </si>
  <si>
    <t>EYLÜL'1982</t>
  </si>
  <si>
    <t>EKİM'1982</t>
  </si>
  <si>
    <t>KASIM'1982</t>
  </si>
  <si>
    <t>ARALIK'1982</t>
  </si>
  <si>
    <t>OCAK'1983</t>
  </si>
  <si>
    <t>ŞUBAT'1983</t>
  </si>
  <si>
    <t>MART'1983</t>
  </si>
  <si>
    <t>NİSAN'1983</t>
  </si>
  <si>
    <t>MAYIS'1983</t>
  </si>
  <si>
    <t>HAZİRAN'1983</t>
  </si>
  <si>
    <t>TEMMUZ'1983</t>
  </si>
  <si>
    <t>AĞUSTOS'1983</t>
  </si>
  <si>
    <t>EYLÜL'1983</t>
  </si>
  <si>
    <t>EKİM'1983</t>
  </si>
  <si>
    <t>KASIM'1983</t>
  </si>
  <si>
    <t>ARALIK'1983</t>
  </si>
  <si>
    <t>OCAK'1984</t>
  </si>
  <si>
    <t>ŞUBAT'1984</t>
  </si>
  <si>
    <t>MART'1984</t>
  </si>
  <si>
    <t>NİSAN'1984</t>
  </si>
  <si>
    <t>MAYIS'1984</t>
  </si>
  <si>
    <t>HAZİRAN'1984</t>
  </si>
  <si>
    <t>TEMMUZ'1984</t>
  </si>
  <si>
    <t>AĞUSTOS'1984</t>
  </si>
  <si>
    <t>EYLÜL'1984</t>
  </si>
  <si>
    <t>EKİM'1984</t>
  </si>
  <si>
    <t>KASIM'1984</t>
  </si>
  <si>
    <t>ARALIK'1984</t>
  </si>
  <si>
    <t>OCAK'1985</t>
  </si>
  <si>
    <t>ŞUBAT'1985</t>
  </si>
  <si>
    <t>MART'1985</t>
  </si>
  <si>
    <t>NİSAN'1985</t>
  </si>
  <si>
    <t>MAYIS'1985</t>
  </si>
  <si>
    <t>HAZİRAN'1985</t>
  </si>
  <si>
    <t>TEMMUZ'1985</t>
  </si>
  <si>
    <t>AĞUSTOS'1985</t>
  </si>
  <si>
    <t>EYLÜL'1985</t>
  </si>
  <si>
    <t>EKİM'1985</t>
  </si>
  <si>
    <t>KASIM'1985</t>
  </si>
  <si>
    <t>ARALIK'1985</t>
  </si>
  <si>
    <t>OCAK'1986</t>
  </si>
  <si>
    <t>ŞUBAT'1986</t>
  </si>
  <si>
    <t>MART'1986</t>
  </si>
  <si>
    <t>NİSAN'1986</t>
  </si>
  <si>
    <t>MAYIS'1986</t>
  </si>
  <si>
    <t>HAZİRAN'1986</t>
  </si>
  <si>
    <t>TEMMUZ'1986</t>
  </si>
  <si>
    <t>AĞUSTOS'1986</t>
  </si>
  <si>
    <t>EYLÜL'1986</t>
  </si>
  <si>
    <t>EKİM'1986</t>
  </si>
  <si>
    <t>KASIM'1986</t>
  </si>
  <si>
    <t>ARALIK'1986</t>
  </si>
  <si>
    <t>OCAK'1987</t>
  </si>
  <si>
    <t>ŞUBAT'1987</t>
  </si>
  <si>
    <t>MART'1987</t>
  </si>
  <si>
    <t>NİSAN'1987</t>
  </si>
  <si>
    <t>MAYIS'1987</t>
  </si>
  <si>
    <t>HAZİRAN'1987</t>
  </si>
  <si>
    <t>TEMMUZ'1987</t>
  </si>
  <si>
    <t>AĞUSTOS'1987</t>
  </si>
  <si>
    <t>EYLÜL'1987</t>
  </si>
  <si>
    <t>EKİM'1987</t>
  </si>
  <si>
    <t>KASIM'1987</t>
  </si>
  <si>
    <t>ARALIK'1987</t>
  </si>
  <si>
    <t>OCAK'1988</t>
  </si>
  <si>
    <t>ŞUBAT'1988</t>
  </si>
  <si>
    <t>MART'1988</t>
  </si>
  <si>
    <t>NİSAN'1988</t>
  </si>
  <si>
    <t>MAYIS'1988</t>
  </si>
  <si>
    <t>HAZİRAN'1988</t>
  </si>
  <si>
    <t>TEMMUZ'1988</t>
  </si>
  <si>
    <t>AĞUSTOS'1988</t>
  </si>
  <si>
    <t>EYLÜL'1988</t>
  </si>
  <si>
    <t>EKİM'1988</t>
  </si>
  <si>
    <t>KASIM'1988</t>
  </si>
  <si>
    <t>ARALIK'1988</t>
  </si>
  <si>
    <t>OCAK'1989</t>
  </si>
  <si>
    <t>ŞUBAT'1989</t>
  </si>
  <si>
    <t>MART'1989</t>
  </si>
  <si>
    <t>NİSAN'1989</t>
  </si>
  <si>
    <t>MAYIS'1989</t>
  </si>
  <si>
    <t>HAZİRAN'1989</t>
  </si>
  <si>
    <t>TEMMUZ'1989</t>
  </si>
  <si>
    <t>AĞUSTOS'1989</t>
  </si>
  <si>
    <t>EYLÜL'1989</t>
  </si>
  <si>
    <t>EKİM'1989</t>
  </si>
  <si>
    <t>KASIM'1989</t>
  </si>
  <si>
    <t>ARALIK'1989</t>
  </si>
  <si>
    <t>OCAK'1990</t>
  </si>
  <si>
    <t>ŞUBAT'1990</t>
  </si>
  <si>
    <t>MART'1990</t>
  </si>
  <si>
    <t>NİSAN'1990</t>
  </si>
  <si>
    <t>MAYIS'1990</t>
  </si>
  <si>
    <t>HAZİRAN'1990</t>
  </si>
  <si>
    <t>TEMMUZ'1990</t>
  </si>
  <si>
    <t>AĞUSTOS'1990</t>
  </si>
  <si>
    <t>EYLÜL'1990</t>
  </si>
  <si>
    <t>EKİM'1990</t>
  </si>
  <si>
    <t>KASIM'1990</t>
  </si>
  <si>
    <t>ARALIK'1990</t>
  </si>
  <si>
    <t>OCAK'1991</t>
  </si>
  <si>
    <t>ŞUBAT'1991</t>
  </si>
  <si>
    <t>MART'1991</t>
  </si>
  <si>
    <t>NİSAN'1991</t>
  </si>
  <si>
    <t>MAYIS'1991</t>
  </si>
  <si>
    <t>HAZİRAN'1991</t>
  </si>
  <si>
    <t>TEMMUZ'1991</t>
  </si>
  <si>
    <t>AĞUSTOS'1991</t>
  </si>
  <si>
    <t>EYLÜL'1991</t>
  </si>
  <si>
    <t>EKİM'1991</t>
  </si>
  <si>
    <t>KASIM'1991</t>
  </si>
  <si>
    <t>ARALIK'1991</t>
  </si>
  <si>
    <t>OCAK'1992</t>
  </si>
  <si>
    <t>ŞUBAT'1992</t>
  </si>
  <si>
    <t>MART'1992</t>
  </si>
  <si>
    <t>NİSAN'1992</t>
  </si>
  <si>
    <t>MAYIS'1992</t>
  </si>
  <si>
    <t>HAZİRAN'1992</t>
  </si>
  <si>
    <t>TEMMUZ'1992</t>
  </si>
  <si>
    <t>AĞUSTOS'1992</t>
  </si>
  <si>
    <t>EYLÜL'1992</t>
  </si>
  <si>
    <t>EKİM'1992</t>
  </si>
  <si>
    <t>KASIM'1992</t>
  </si>
  <si>
    <t>ARALIK'1992</t>
  </si>
  <si>
    <t>OCAK'1993</t>
  </si>
  <si>
    <t>ŞUBAT'1993</t>
  </si>
  <si>
    <t>MART'1993</t>
  </si>
  <si>
    <t>NİSAN'1993</t>
  </si>
  <si>
    <t>MAYIS'1993</t>
  </si>
  <si>
    <t>HAZİRAN'1993</t>
  </si>
  <si>
    <t>TEMMUZ'1993</t>
  </si>
  <si>
    <t>AĞUSTOS'1993</t>
  </si>
  <si>
    <t>EYLÜL'1993</t>
  </si>
  <si>
    <t>EKİM'1993</t>
  </si>
  <si>
    <t>KASIM'1993</t>
  </si>
  <si>
    <t>ARALIK'1993</t>
  </si>
  <si>
    <t>OCAK'1994</t>
  </si>
  <si>
    <t>ŞUBAT'1994</t>
  </si>
  <si>
    <t>MART'1994</t>
  </si>
  <si>
    <t>NİSAN'1994</t>
  </si>
  <si>
    <t>MAYIS'1994</t>
  </si>
  <si>
    <t>HAZİRAN'1994</t>
  </si>
  <si>
    <t>TEMMUZ'1994</t>
  </si>
  <si>
    <t>AĞUSTOS'1994</t>
  </si>
  <si>
    <t>EYLÜL'1994</t>
  </si>
  <si>
    <t>EKİM'1994</t>
  </si>
  <si>
    <t>KASIM'1994</t>
  </si>
  <si>
    <t>ARALIK'1994</t>
  </si>
  <si>
    <t>OCAK'1995</t>
  </si>
  <si>
    <t>ŞUBAT'1995</t>
  </si>
  <si>
    <t>MART'1995</t>
  </si>
  <si>
    <t>NİSAN'1995</t>
  </si>
  <si>
    <t>MAYIS'1995</t>
  </si>
  <si>
    <t>HAZİRAN'1995</t>
  </si>
  <si>
    <t>TEMMUZ'1995</t>
  </si>
  <si>
    <t>AĞUSTOS'1995</t>
  </si>
  <si>
    <t>EYLÜL'1995</t>
  </si>
  <si>
    <t>EKİM'1995</t>
  </si>
  <si>
    <t>KASIM'1995</t>
  </si>
  <si>
    <t>ARALIK'1995</t>
  </si>
  <si>
    <t>OCAK'1996</t>
  </si>
  <si>
    <t>ŞUBAT'1996</t>
  </si>
  <si>
    <t>MART'1996</t>
  </si>
  <si>
    <t>NİSAN'1996</t>
  </si>
  <si>
    <t>MAYIS'1996</t>
  </si>
  <si>
    <t>HAZİRAN'1996</t>
  </si>
  <si>
    <t>TEMMUZ'1996</t>
  </si>
  <si>
    <t>AĞUSTOS'1996</t>
  </si>
  <si>
    <t>EYLÜL'1996</t>
  </si>
  <si>
    <t>EKİM'1996</t>
  </si>
  <si>
    <t>KASIM'1996</t>
  </si>
  <si>
    <t>ARALIK'1996</t>
  </si>
  <si>
    <t>OCAK'1997</t>
  </si>
  <si>
    <t>ŞUBAT'1997</t>
  </si>
  <si>
    <t>MART'1997</t>
  </si>
  <si>
    <t>NİSAN'1997</t>
  </si>
  <si>
    <t>MAYIS'1997</t>
  </si>
  <si>
    <t>HAZİRAN'1997</t>
  </si>
  <si>
    <t>TEMMUZ'1997</t>
  </si>
  <si>
    <t>AĞUSTOS'1997</t>
  </si>
  <si>
    <t>EYLÜL'1997</t>
  </si>
  <si>
    <t>EKİM'1997</t>
  </si>
  <si>
    <t>KASIM'1997</t>
  </si>
  <si>
    <t>ARALIK'1997</t>
  </si>
  <si>
    <t>OCAK'1998</t>
  </si>
  <si>
    <t>ŞUBAT'1998</t>
  </si>
  <si>
    <t>MART'1998</t>
  </si>
  <si>
    <t>NİSAN'1998</t>
  </si>
  <si>
    <t>MAYIS'1998</t>
  </si>
  <si>
    <t>HAZİRAN'1998</t>
  </si>
  <si>
    <t>TEMMUZ'1998</t>
  </si>
  <si>
    <t>AĞUSTOS'1998</t>
  </si>
  <si>
    <t>EYLÜL'1998</t>
  </si>
  <si>
    <t>EKİM'1998</t>
  </si>
  <si>
    <t>KASIM'1998</t>
  </si>
  <si>
    <t>ARALIK'1998</t>
  </si>
  <si>
    <t>OCAK'1999</t>
  </si>
  <si>
    <t>ŞUBAT'1999</t>
  </si>
  <si>
    <t>MART'1999</t>
  </si>
  <si>
    <t>NİSAN'1999</t>
  </si>
  <si>
    <t>MAYIS'1999</t>
  </si>
  <si>
    <t>HAZİRAN'1999</t>
  </si>
  <si>
    <t>TEMMUZ'1999</t>
  </si>
  <si>
    <t>AĞUSTOS'1999</t>
  </si>
  <si>
    <t>EYLÜL'1999</t>
  </si>
  <si>
    <t>EKİM'1999</t>
  </si>
  <si>
    <t>KASIM'1999</t>
  </si>
  <si>
    <t>ARALIK'1999</t>
  </si>
  <si>
    <t>OCAK'2000</t>
  </si>
  <si>
    <t>ŞUBAT'2000</t>
  </si>
  <si>
    <t>MART'2000</t>
  </si>
  <si>
    <t>NİSAN'2000</t>
  </si>
  <si>
    <t>MAYIS'2000</t>
  </si>
  <si>
    <t>HAZİRAN'2000</t>
  </si>
  <si>
    <t>TEMMUZ'2000</t>
  </si>
  <si>
    <t>AĞUSTOS'2000</t>
  </si>
  <si>
    <t>EYLÜL'2000</t>
  </si>
  <si>
    <t>EKİM'2000</t>
  </si>
  <si>
    <t>KASIM'2000</t>
  </si>
  <si>
    <t>ARALIK'2000</t>
  </si>
  <si>
    <t>OCAK'2001</t>
  </si>
  <si>
    <t>ŞUBAT'2001</t>
  </si>
  <si>
    <t>MART'2001</t>
  </si>
  <si>
    <t>NİSAN'2001</t>
  </si>
  <si>
    <t>MAYIS'2001</t>
  </si>
  <si>
    <t>HAZİRAN'2001</t>
  </si>
  <si>
    <t>TEMMUZ'2001</t>
  </si>
  <si>
    <t>AĞUSTOS'2001</t>
  </si>
  <si>
    <t>EYLÜL'2001</t>
  </si>
  <si>
    <t>EKİM'2001</t>
  </si>
  <si>
    <t>KASIM'2001</t>
  </si>
  <si>
    <t>ARALIK'2001</t>
  </si>
  <si>
    <t>OCAK'2002</t>
  </si>
  <si>
    <t>ŞUBAT'2002</t>
  </si>
  <si>
    <t>MART'2002</t>
  </si>
  <si>
    <t>NİSAN'2002</t>
  </si>
  <si>
    <t>MAYIS'2002</t>
  </si>
  <si>
    <t>HAZİRAN'2002</t>
  </si>
  <si>
    <t>TEMMUZ'2002</t>
  </si>
  <si>
    <t>AĞUSTOS'2002</t>
  </si>
  <si>
    <t>EYLÜL'2002</t>
  </si>
  <si>
    <t>EKİM'2002</t>
  </si>
  <si>
    <t>KASIM'2002</t>
  </si>
  <si>
    <t>ARALIK'2002</t>
  </si>
  <si>
    <t>OCAK'2003</t>
  </si>
  <si>
    <t>ŞUBAT'2003</t>
  </si>
  <si>
    <t>MART'2003</t>
  </si>
  <si>
    <t>NİSAN'2003</t>
  </si>
  <si>
    <t>MAYIS'2003</t>
  </si>
  <si>
    <t>HAZİRAN'2003</t>
  </si>
  <si>
    <t>TEMMUZ'2003</t>
  </si>
  <si>
    <t>AĞUSTOS'2003</t>
  </si>
  <si>
    <t>EYLÜL'2003</t>
  </si>
  <si>
    <t>EKİM'2003</t>
  </si>
  <si>
    <t>KASIM'2003</t>
  </si>
  <si>
    <t>ARALIK'2003</t>
  </si>
  <si>
    <t>OCAK'2004</t>
  </si>
  <si>
    <t>ŞUBAT'2004</t>
  </si>
  <si>
    <t>MART'2004</t>
  </si>
  <si>
    <t>NİSAN'2004</t>
  </si>
  <si>
    <t>MAYIS'2004</t>
  </si>
  <si>
    <t>HAZİRAN'2004</t>
  </si>
  <si>
    <t>TEMMUZ'2004</t>
  </si>
  <si>
    <t>AĞUSTOS'2004</t>
  </si>
  <si>
    <t>EYLÜL'2004</t>
  </si>
  <si>
    <t>EKİM'2004</t>
  </si>
  <si>
    <t>KASIM'2004</t>
  </si>
  <si>
    <t>ARALIK'2004</t>
  </si>
  <si>
    <t>OCAK'2005</t>
  </si>
  <si>
    <t>ŞUBAT'2005</t>
  </si>
  <si>
    <t>MART'2005</t>
  </si>
  <si>
    <t>NİSAN'2005</t>
  </si>
  <si>
    <t>MAYIS'2005</t>
  </si>
  <si>
    <t>HAZİRAN'2005</t>
  </si>
  <si>
    <t>TEMMUZ'2005</t>
  </si>
  <si>
    <t>AĞUSTOS'2005</t>
  </si>
  <si>
    <t>EYLÜL'2005</t>
  </si>
  <si>
    <t>EKİM'2005</t>
  </si>
  <si>
    <t>KASIM'2005</t>
  </si>
  <si>
    <t>ARALIK'2005</t>
  </si>
  <si>
    <t>OCAK'2006</t>
  </si>
  <si>
    <t>ŞUBAT'2006</t>
  </si>
  <si>
    <t>MART'2006</t>
  </si>
  <si>
    <t>NİSAN'2006</t>
  </si>
  <si>
    <t>MAYIS'2006</t>
  </si>
  <si>
    <t>HAZİRAN'2006</t>
  </si>
  <si>
    <t>TEMMUZ'2006</t>
  </si>
  <si>
    <t>AĞUSTOS'2006</t>
  </si>
  <si>
    <t>EYLÜL'2006</t>
  </si>
  <si>
    <t>EKİM'2006</t>
  </si>
  <si>
    <t>KASIM'2006</t>
  </si>
  <si>
    <t>ARALIK'2006</t>
  </si>
  <si>
    <t>OCAK'2007</t>
  </si>
  <si>
    <t>ŞUBAT'2007</t>
  </si>
  <si>
    <t>MART'2007</t>
  </si>
  <si>
    <t>NİSAN'2007</t>
  </si>
  <si>
    <t>MAYIS'2007</t>
  </si>
  <si>
    <t>HAZİRAN'2007</t>
  </si>
  <si>
    <t>TEMMUZ'2007</t>
  </si>
  <si>
    <t>AĞUSTOS'2007</t>
  </si>
  <si>
    <t>EYLÜL'2007</t>
  </si>
  <si>
    <t>EKİM'2007</t>
  </si>
  <si>
    <t>KASIM'2007</t>
  </si>
  <si>
    <t>ARALIK'2007</t>
  </si>
  <si>
    <t>OCAK'2008</t>
  </si>
  <si>
    <t>ŞUBAT'2008</t>
  </si>
  <si>
    <t>MART'2008</t>
  </si>
  <si>
    <t>NİSAN'2008</t>
  </si>
  <si>
    <t>MAYIS'2008</t>
  </si>
  <si>
    <t>HAZİRAN'2008</t>
  </si>
  <si>
    <t>TEMMUZ'2008</t>
  </si>
  <si>
    <t>AĞUSTOS'2008</t>
  </si>
  <si>
    <t>EYLÜL'2008</t>
  </si>
  <si>
    <t>EKİM'2008</t>
  </si>
  <si>
    <t>KASIM'2008</t>
  </si>
  <si>
    <t>ARALIK'2008</t>
  </si>
  <si>
    <t>OCAK'2009</t>
  </si>
  <si>
    <t>ŞUBAT'2009</t>
  </si>
  <si>
    <t>MART'2009</t>
  </si>
  <si>
    <t>NİSAN'2009</t>
  </si>
  <si>
    <t>MAYIS'2009</t>
  </si>
  <si>
    <t>HAZİRAN'2009</t>
  </si>
  <si>
    <t>TEMMUZ'2009</t>
  </si>
  <si>
    <t>AĞUSTOS'2009</t>
  </si>
  <si>
    <t>EYLÜL'2009</t>
  </si>
  <si>
    <t>EKİM'2009</t>
  </si>
  <si>
    <t>KASIM'2009</t>
  </si>
  <si>
    <t>ARALIK'2009</t>
  </si>
  <si>
    <t>OCAK'2010</t>
  </si>
  <si>
    <t>ŞUBAT'2010</t>
  </si>
  <si>
    <t>MART'2010</t>
  </si>
  <si>
    <t>NİSAN'2010</t>
  </si>
  <si>
    <t>MAYIS'2010</t>
  </si>
  <si>
    <t>HAZİRAN'2010</t>
  </si>
  <si>
    <t>TEMMUZ'2010</t>
  </si>
  <si>
    <t>AĞUSTOS'2010</t>
  </si>
  <si>
    <t>EYLÜL'2010</t>
  </si>
  <si>
    <t>EKİM'2010</t>
  </si>
  <si>
    <t>KASIM'2010</t>
  </si>
  <si>
    <t>ARALIK'2010</t>
  </si>
  <si>
    <t>OCAK'2011</t>
  </si>
  <si>
    <t>ŞUBAT'2011</t>
  </si>
  <si>
    <t>MART'2011</t>
  </si>
  <si>
    <t>NİSAN'2011</t>
  </si>
  <si>
    <t>MAYIS'2011</t>
  </si>
  <si>
    <t>HAZİRAN'2011</t>
  </si>
  <si>
    <t>TEMMUZ'2011</t>
  </si>
  <si>
    <t>AĞUSTOS'2011</t>
  </si>
  <si>
    <t>EYLÜL'2011</t>
  </si>
  <si>
    <t>EKİM'2011</t>
  </si>
  <si>
    <t>KASIM'2011</t>
  </si>
  <si>
    <t>ARALIK'2011</t>
  </si>
  <si>
    <t>OCAK'2012</t>
  </si>
  <si>
    <t>ŞUBAT'2012</t>
  </si>
  <si>
    <t>MART'2012</t>
  </si>
  <si>
    <t>NİSAN'2012</t>
  </si>
  <si>
    <t>MAYIS'2012</t>
  </si>
  <si>
    <t>HAZİRAN'2012</t>
  </si>
  <si>
    <t>TEMMUZ'2012</t>
  </si>
  <si>
    <t>AĞUSTOS'2012</t>
  </si>
  <si>
    <t>EYLÜL'2012</t>
  </si>
  <si>
    <t>EKİM'2012</t>
  </si>
  <si>
    <t>KASIM'2012</t>
  </si>
  <si>
    <t>ARALIK'2012</t>
  </si>
  <si>
    <t>OCAK'2013</t>
  </si>
  <si>
    <t>ŞUBAT'2013</t>
  </si>
  <si>
    <t>MART'2013</t>
  </si>
  <si>
    <t>NİSAN'2013</t>
  </si>
  <si>
    <t>MAYIS'2013</t>
  </si>
  <si>
    <t>HAZİRAN'2013</t>
  </si>
  <si>
    <t>TEMMUZ'2013</t>
  </si>
  <si>
    <t>AĞUSTOS'2013</t>
  </si>
  <si>
    <t>EYLÜL'2013</t>
  </si>
  <si>
    <t>EKİM'2013</t>
  </si>
  <si>
    <t>KASIM'2013</t>
  </si>
  <si>
    <t>ARALIK'2013</t>
  </si>
  <si>
    <t>OCAK'2014</t>
  </si>
  <si>
    <t>ŞUBAT'2014</t>
  </si>
  <si>
    <t>MART'2014</t>
  </si>
  <si>
    <t>NİSAN'2014</t>
  </si>
  <si>
    <t>MAYIS'2014</t>
  </si>
  <si>
    <t>HAZİRAN'2014</t>
  </si>
  <si>
    <t>TEMMUZ'2014</t>
  </si>
  <si>
    <t>AĞUSTOS'2014</t>
  </si>
  <si>
    <t>EYLÜL'2014</t>
  </si>
  <si>
    <t>EKİM'2014</t>
  </si>
  <si>
    <t>KASIM'2014</t>
  </si>
  <si>
    <t>ARALIK'2014</t>
  </si>
  <si>
    <t>OCAK'2015</t>
  </si>
  <si>
    <t>ŞUBAT'2015</t>
  </si>
  <si>
    <t>MART'2015</t>
  </si>
  <si>
    <t>NİSAN'2015</t>
  </si>
  <si>
    <t>MAYIS'2015</t>
  </si>
  <si>
    <t>HAZİRAN'2015</t>
  </si>
  <si>
    <t>TEMMUZ'2015</t>
  </si>
  <si>
    <t>AĞUSTOS'2015</t>
  </si>
  <si>
    <t>EYLÜL'2015</t>
  </si>
  <si>
    <t>EKİM'2015</t>
  </si>
  <si>
    <t>KASIM'2015</t>
  </si>
  <si>
    <t>ARALIK'2015</t>
  </si>
  <si>
    <t>OCAK'2016</t>
  </si>
  <si>
    <t>ŞUBAT'2016</t>
  </si>
  <si>
    <t>MART'2016</t>
  </si>
  <si>
    <t>NİSAN'2016</t>
  </si>
  <si>
    <t>MAYIS'2016</t>
  </si>
  <si>
    <t>HAZİRAN'2016</t>
  </si>
  <si>
    <t>Ay-Yıl</t>
  </si>
  <si>
    <t>BORÇ YAPILANDIRMA</t>
  </si>
  <si>
    <t>MATRAH ARTIRIMI</t>
  </si>
  <si>
    <t>DÖNEM</t>
  </si>
  <si>
    <t>TÜRÜ</t>
  </si>
  <si>
    <t>İLGİLİ DÖNEM BEYANNAMESİ İLE BİLDİRİLEN VERGİ MATRAHI</t>
  </si>
  <si>
    <t>KURUMLAR VERGİSİ</t>
  </si>
  <si>
    <t>KURUMLAR VERGİSİ MATRAH ARTIRIMI</t>
  </si>
  <si>
    <t>Gecikme (TEFE/ÜFE) (TL)</t>
  </si>
  <si>
    <t>Ana Para (TL)</t>
  </si>
  <si>
    <t>Toplam Tutar (TL)</t>
  </si>
  <si>
    <t>YILLIK GELİR VERGİSİ MATRAH ARTIRIMI (İŞLETME HESABI)</t>
  </si>
  <si>
    <t>ARTIRILMASI GEREKEN MATRAH</t>
  </si>
  <si>
    <t>HESAPLANAN MATRAH ARTIRIMI</t>
  </si>
  <si>
    <t>VERGİ ORANLARI</t>
  </si>
  <si>
    <t>Dönem</t>
  </si>
  <si>
    <t>Artırım Oranı</t>
  </si>
  <si>
    <t>%20 olup ilgili dönem beyannamelerini süresinde veren ve tüm süresinde ödeyen mükellefler için %15 olarak uygulanacaktır)</t>
  </si>
  <si>
    <t>MATRAH ARTIRIMI VE VERGİLENDİRİLMESİ</t>
  </si>
  <si>
    <t>KATMA DEĞER VERGİSİ MATRAH ARTIRIMI</t>
  </si>
  <si>
    <t>ÖDENMESİ GEREKEN KDV TUTARI</t>
  </si>
  <si>
    <t>EMTİA VE SABİT KIYMET DÜZELTMESİ</t>
  </si>
  <si>
    <t>TUTARI</t>
  </si>
  <si>
    <t>EMTİA - SABİT KIYMET</t>
  </si>
  <si>
    <t>İLGİLİ VARLIĞIN TABİ OLDUĞU KDV ORANI</t>
  </si>
  <si>
    <t>DÜZEŞTME İŞLEMİ NEDENİYLE ÖDENECEK KDV TUTARI</t>
  </si>
  <si>
    <t>BORÇ YAPILANDIRMASI</t>
  </si>
  <si>
    <t>TEFE/ÜFE/Yİ-ÜFE (G.Z.) TOPLAMI (TL)</t>
  </si>
  <si>
    <t>TOPLAMLAR</t>
  </si>
  <si>
    <t>GELİR VERGİSİ (İŞLETME)</t>
  </si>
  <si>
    <t>GELİR VERGİSİ (BİLANÇO - S.MESLEK)</t>
  </si>
  <si>
    <r>
      <t xml:space="preserve">Not : Genel Vergilendirme oranı %20 olup ilgili dönem beyannamelerini süresinde veren ve tüm süresinde ödeyen mükellefler için %15 olarak uygulanacaktır) </t>
    </r>
    <r>
      <rPr>
        <b/>
        <i/>
        <u val="single"/>
        <sz val="11"/>
        <color indexed="8"/>
        <rFont val="Calibri"/>
        <family val="2"/>
      </rPr>
      <t>Tabloda Vergi Hesaplamasına Yer Verilmemiştir.</t>
    </r>
  </si>
  <si>
    <t>KATMA DEĞER VERGİSİ ARTIRIMI</t>
  </si>
  <si>
    <t>Yrd.Doç.Dr. Mehmet Ali AKTAŞ  (YMM - Bağımsız Denetçi)</t>
  </si>
  <si>
    <t>Üzerinden Vergi Hesaplanacak Tutarlardır</t>
  </si>
  <si>
    <t>Vade (Ay'Yıl)      (Örn: Mart'2014)</t>
  </si>
  <si>
    <t>YALNIZCA AYLIK HESAPLAMA YAPILMAKTADIR</t>
  </si>
  <si>
    <t>Rapor Sonu Dönemi (Örn: Haziran 2016)</t>
  </si>
  <si>
    <t>Dönem Sonu==&gt;&gt;&gt;&gt;&gt;&gt;&gt;&gt;&gt;&gt;</t>
  </si>
  <si>
    <t>Veri Girişleri</t>
  </si>
  <si>
    <t>MATRAH ARTIRIMI YAPMAK İSTİYORMUSUNUZ?</t>
  </si>
  <si>
    <t>Yrd.Doç.Dr. Mehmet Ali AKTAŞ (YMM - Bağımsız Denetçi)</t>
  </si>
  <si>
    <r>
      <t xml:space="preserve">TABLODA GÜNLÜK HESAPLAMA </t>
    </r>
    <r>
      <rPr>
        <b/>
        <u val="single"/>
        <sz val="16"/>
        <color indexed="9"/>
        <rFont val="Calibri"/>
        <family val="2"/>
      </rPr>
      <t>YAPILMAMAKTADIR</t>
    </r>
  </si>
  <si>
    <t>YILLIK GELİR VERGİSİ MATRAH ARTIRIMI (BİLANÇO-SERBEST MESLEK)</t>
  </si>
  <si>
    <t>İLGİLİ MUHASEBE DÖNEMİNDE HESAPLANAN KDV TOPLAMI (YILLIK)</t>
  </si>
  <si>
    <t>ARTIRIMA ESAS ORAN</t>
  </si>
  <si>
    <t>Yrd.Doç.Dr. Mehmet Ali AKTAŞ  (YMM - Bağımsız Denetçi)  maktas978@gmail.com</t>
  </si>
  <si>
    <t>"BAZI ALACAKLARIN YENİDEN YAPILANDIRILMASINA İLİŞKİN KANUN TEKLİFİ"NİN                                                                                                                         SUNULDUĞU ŞEKLİ İLE YASALAŞMASI HALİNDE MUHTEMEL HESAPLAMA TABLOSU</t>
  </si>
  <si>
    <r>
      <t>EVET İÇİN: "</t>
    </r>
    <r>
      <rPr>
        <b/>
        <sz val="16"/>
        <color indexed="8"/>
        <rFont val="Calibri"/>
        <family val="2"/>
      </rPr>
      <t>E</t>
    </r>
    <r>
      <rPr>
        <b/>
        <sz val="11"/>
        <color indexed="8"/>
        <rFont val="Calibri"/>
        <family val="2"/>
      </rPr>
      <t>" HAYIR İÇİN "</t>
    </r>
    <r>
      <rPr>
        <b/>
        <sz val="16"/>
        <color indexed="8"/>
        <rFont val="Calibri"/>
        <family val="2"/>
      </rPr>
      <t>H</t>
    </r>
    <r>
      <rPr>
        <b/>
        <sz val="11"/>
        <color indexed="8"/>
        <rFont val="Calibri"/>
        <family val="2"/>
      </rPr>
      <t xml:space="preserve">" </t>
    </r>
  </si>
  <si>
    <t>LÜTFEN  YANITLAYINIZ</t>
  </si>
  <si>
    <t>KURUMLAR</t>
  </si>
  <si>
    <t>VERGİSİ</t>
  </si>
  <si>
    <t>GELİR V.</t>
  </si>
  <si>
    <t>İŞLETME</t>
  </si>
  <si>
    <t>BİLANÇO</t>
  </si>
  <si>
    <t>S.MESLEK</t>
  </si>
  <si>
    <t>GELİR VERGİSİ</t>
  </si>
  <si>
    <r>
      <t>MÜKELLEFİYET TÜRÜ "</t>
    </r>
    <r>
      <rPr>
        <b/>
        <u val="single"/>
        <sz val="14"/>
        <color indexed="8"/>
        <rFont val="Calibri"/>
        <family val="2"/>
      </rPr>
      <t>X</t>
    </r>
    <r>
      <rPr>
        <b/>
        <u val="single"/>
        <sz val="11"/>
        <color indexed="8"/>
        <rFont val="Calibri"/>
        <family val="2"/>
      </rPr>
      <t>" İŞARETİ İLE BELİRLEYİNİZ</t>
    </r>
  </si>
  <si>
    <t>X</t>
  </si>
  <si>
    <t>H</t>
  </si>
  <si>
    <t>Çalışmanın sorunsuz bir şekilde işletilmesi ve bir defada doğru sonuç alınabilmesi amacıyla aşağıdaki detaylar önem arz etmektedir.</t>
  </si>
  <si>
    <t xml:space="preserve">    - Hesaplamanın bir defada doğu sonuç verebilmesi için Veri Girişinin </t>
  </si>
  <si>
    <t>sayfasından yapılması gerekmektedir.</t>
  </si>
  <si>
    <t xml:space="preserve">   - İlgili sayfadaki yönlendirmelere uymanız oldukça önemlidir. </t>
  </si>
  <si>
    <r>
      <t xml:space="preserve">1- Çalışmada </t>
    </r>
    <r>
      <rPr>
        <b/>
        <sz val="14"/>
        <color indexed="8"/>
        <rFont val="Calibri"/>
        <family val="2"/>
      </rPr>
      <t>Borçların Yapılandırılması</t>
    </r>
    <r>
      <rPr>
        <sz val="11"/>
        <color theme="1"/>
        <rFont val="Calibri"/>
        <family val="2"/>
      </rPr>
      <t xml:space="preserve"> hesaplaması TEFE/ÜFE/Yİ-ÜFE oranları dikkate alınmak suretiyle aylık olarak yapılmaktadır.</t>
    </r>
  </si>
  <si>
    <t>sayfasıdan yapılmalıdır.</t>
  </si>
  <si>
    <r>
      <t xml:space="preserve">2- Gelir ve Kurumlar Vergisi </t>
    </r>
    <r>
      <rPr>
        <b/>
        <sz val="12"/>
        <color indexed="8"/>
        <rFont val="Calibri"/>
        <family val="2"/>
      </rPr>
      <t>Matrah Artırımı</t>
    </r>
    <r>
      <rPr>
        <sz val="11"/>
        <color theme="1"/>
        <rFont val="Calibri"/>
        <family val="2"/>
      </rPr>
      <t xml:space="preserve">  </t>
    </r>
  </si>
  <si>
    <t xml:space="preserve">     - İlgili safyada öncelikli olarak matrah artırımının yapılıp yapılmayacağı </t>
  </si>
  <si>
    <t>alanından işaretlenmelidir.</t>
  </si>
  <si>
    <t xml:space="preserve">      - Matrah artımının yapılması yönünde bir tercihin bildirilmesi ile birlikte mükellefiyet çeşidinin </t>
  </si>
  <si>
    <t xml:space="preserve">        alanından işaretlenmesi gereklidir. Aksi durumda hesaplama yapılmayacaktır.</t>
  </si>
  <si>
    <t xml:space="preserve">3- KDV artırımı </t>
  </si>
  <si>
    <t xml:space="preserve">4- Kayıtlarda olmayan ancak fiilen işletmede var olan STOK VE SABİT KIYMET düzeltmesi hesaplaması için </t>
  </si>
  <si>
    <t xml:space="preserve">     sayfası kullanılmalıdır.</t>
  </si>
  <si>
    <t xml:space="preserve">5- Genel Raporlama ve Tablo çıktısının alınması </t>
  </si>
  <si>
    <t>üzerinden yapılmakta olup, ilgili sayfada</t>
  </si>
  <si>
    <t xml:space="preserve">     alan seçimi, genel sayfa seçimi, ya da doğrudan yazıcıdan çıktı alma seçenekleri tamamen kullanıcıya bırakılmıştır.</t>
  </si>
  <si>
    <t xml:space="preserve">Çalışma kullanıcıların talep ve eleştirileri doğrultusunda geliştirilmekte olup, lütfen talep ve katkılarınızı maktas978@gmail.com </t>
  </si>
  <si>
    <t>Saygılar,</t>
  </si>
  <si>
    <t>Yrd.Doç.Dr.Mehmet Ali AKTAŞ (Yeminli Mali Müşavir - Bağımsız Denetçi)</t>
  </si>
  <si>
    <t>"Bilgi Paylaşıldıkça Yücelir"</t>
  </si>
  <si>
    <t>sayfasından yapılmalıdır.</t>
  </si>
  <si>
    <t>adresine bildirmeniz beklenmektedir.</t>
  </si>
</sst>
</file>

<file path=xl/styles.xml><?xml version="1.0" encoding="utf-8"?>
<styleSheet xmlns="http://schemas.openxmlformats.org/spreadsheetml/2006/main">
  <numFmts count="2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mmmm\ yy;@"/>
    <numFmt numFmtId="173" formatCode="[$-41F]d\ mmmm\ yyyy\ dddd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¥€-2]\ #,##0.00_);[Red]\([$€-2]\ #,##0.00\)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24"/>
      <color indexed="9"/>
      <name val="Calibri"/>
      <family val="2"/>
    </font>
    <font>
      <sz val="20"/>
      <name val="Arial Black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b/>
      <i/>
      <u val="single"/>
      <sz val="20"/>
      <color indexed="9"/>
      <name val="Calibri"/>
      <family val="2"/>
    </font>
    <font>
      <b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Arial Black"/>
      <family val="2"/>
    </font>
    <font>
      <b/>
      <u val="single"/>
      <sz val="16"/>
      <color indexed="9"/>
      <name val="Calibri"/>
      <family val="2"/>
    </font>
    <font>
      <b/>
      <sz val="12"/>
      <color indexed="16"/>
      <name val="Arial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3"/>
      <color indexed="9"/>
      <name val="Calibri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b/>
      <sz val="13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4.5"/>
      <color indexed="9"/>
      <name val="Calibri"/>
      <family val="2"/>
    </font>
    <font>
      <b/>
      <sz val="22"/>
      <color indexed="8"/>
      <name val="Calibri"/>
      <family val="2"/>
    </font>
    <font>
      <b/>
      <sz val="2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20"/>
      <name val="Calibri"/>
      <family val="2"/>
    </font>
    <font>
      <b/>
      <sz val="12"/>
      <color indexed="9"/>
      <name val="Arial Black"/>
      <family val="2"/>
    </font>
    <font>
      <b/>
      <sz val="11"/>
      <color indexed="9"/>
      <name val="Arial Black"/>
      <family val="2"/>
    </font>
    <font>
      <b/>
      <u val="single"/>
      <sz val="36"/>
      <color indexed="9"/>
      <name val="Calibri"/>
      <family val="2"/>
    </font>
    <font>
      <b/>
      <sz val="36"/>
      <color indexed="9"/>
      <name val="Calibri"/>
      <family val="2"/>
    </font>
    <font>
      <b/>
      <u val="single"/>
      <sz val="12"/>
      <color indexed="12"/>
      <name val="Calibri"/>
      <family val="2"/>
    </font>
    <font>
      <b/>
      <sz val="20"/>
      <color indexed="9"/>
      <name val="Calibri"/>
      <family val="2"/>
    </font>
    <font>
      <b/>
      <sz val="18"/>
      <color indexed="9"/>
      <name val="Calibri"/>
      <family val="2"/>
    </font>
    <font>
      <b/>
      <sz val="15"/>
      <color indexed="8"/>
      <name val="Calibri"/>
      <family val="2"/>
    </font>
    <font>
      <b/>
      <sz val="10"/>
      <color indexed="9"/>
      <name val="Calibri"/>
      <family val="2"/>
    </font>
    <font>
      <b/>
      <sz val="13"/>
      <color indexed="8"/>
      <name val="Calibri"/>
      <family val="2"/>
    </font>
    <font>
      <b/>
      <sz val="24"/>
      <color indexed="9"/>
      <name val="Calibri"/>
      <family val="2"/>
    </font>
    <font>
      <b/>
      <u val="single"/>
      <sz val="24"/>
      <color indexed="12"/>
      <name val="Calibri"/>
      <family val="2"/>
    </font>
    <font>
      <b/>
      <sz val="16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0"/>
      <name val="Calibri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b/>
      <sz val="14.5"/>
      <color theme="0"/>
      <name val="Calibri"/>
      <family val="2"/>
    </font>
    <font>
      <b/>
      <sz val="22"/>
      <color theme="1"/>
      <name val="Calibri"/>
      <family val="2"/>
    </font>
    <font>
      <b/>
      <sz val="2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Arial Black"/>
      <family val="2"/>
    </font>
    <font>
      <b/>
      <sz val="11"/>
      <color theme="0"/>
      <name val="Arial Black"/>
      <family val="2"/>
    </font>
    <font>
      <b/>
      <u val="single"/>
      <sz val="36"/>
      <color theme="0"/>
      <name val="Calibri"/>
      <family val="2"/>
    </font>
    <font>
      <b/>
      <sz val="36"/>
      <color theme="0"/>
      <name val="Calibri"/>
      <family val="2"/>
    </font>
    <font>
      <b/>
      <u val="single"/>
      <sz val="16"/>
      <color theme="0"/>
      <name val="Calibri"/>
      <family val="2"/>
    </font>
    <font>
      <b/>
      <sz val="14"/>
      <color theme="1"/>
      <name val="Calibri"/>
      <family val="2"/>
    </font>
    <font>
      <b/>
      <u val="single"/>
      <sz val="12"/>
      <color theme="10"/>
      <name val="Calibri"/>
      <family val="2"/>
    </font>
    <font>
      <b/>
      <sz val="20"/>
      <color theme="0"/>
      <name val="Calibri"/>
      <family val="2"/>
    </font>
    <font>
      <b/>
      <sz val="18"/>
      <color theme="0"/>
      <name val="Calibri"/>
      <family val="2"/>
    </font>
    <font>
      <b/>
      <sz val="10"/>
      <color theme="0"/>
      <name val="Calibri"/>
      <family val="2"/>
    </font>
    <font>
      <b/>
      <u val="single"/>
      <sz val="11"/>
      <color theme="1"/>
      <name val="Calibri"/>
      <family val="2"/>
    </font>
    <font>
      <b/>
      <sz val="15"/>
      <color theme="1"/>
      <name val="Calibri"/>
      <family val="2"/>
    </font>
    <font>
      <b/>
      <sz val="13"/>
      <color theme="1"/>
      <name val="Calibri"/>
      <family val="2"/>
    </font>
    <font>
      <b/>
      <sz val="24"/>
      <color theme="0"/>
      <name val="Calibri"/>
      <family val="2"/>
    </font>
    <font>
      <b/>
      <u val="single"/>
      <sz val="24"/>
      <color theme="10"/>
      <name val="Calibri"/>
      <family val="2"/>
    </font>
    <font>
      <b/>
      <sz val="9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70" fillId="20" borderId="5" applyNumberFormat="0" applyAlignment="0" applyProtection="0"/>
    <xf numFmtId="0" fontId="71" fillId="21" borderId="6" applyNumberFormat="0" applyAlignment="0" applyProtection="0"/>
    <xf numFmtId="0" fontId="72" fillId="20" borderId="6" applyNumberFormat="0" applyAlignment="0" applyProtection="0"/>
    <xf numFmtId="0" fontId="73" fillId="22" borderId="7" applyNumberFormat="0" applyAlignment="0" applyProtection="0"/>
    <xf numFmtId="0" fontId="74" fillId="23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7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Alignment="1">
      <alignment/>
    </xf>
    <xf numFmtId="172" fontId="35" fillId="0" borderId="0" xfId="0" applyNumberFormat="1" applyFont="1" applyBorder="1" applyAlignment="1" applyProtection="1">
      <alignment/>
      <protection hidden="1"/>
    </xf>
    <xf numFmtId="1" fontId="35" fillId="0" borderId="0" xfId="0" applyNumberFormat="1" applyFont="1" applyBorder="1" applyAlignment="1" applyProtection="1">
      <alignment/>
      <protection hidden="1"/>
    </xf>
    <xf numFmtId="0" fontId="35" fillId="0" borderId="10" xfId="0" applyFont="1" applyBorder="1" applyAlignment="1" applyProtection="1">
      <alignment/>
      <protection hidden="1"/>
    </xf>
    <xf numFmtId="0" fontId="35" fillId="0" borderId="11" xfId="0" applyFont="1" applyBorder="1" applyAlignment="1" applyProtection="1">
      <alignment/>
      <protection hidden="1"/>
    </xf>
    <xf numFmtId="4" fontId="35" fillId="0" borderId="11" xfId="0" applyNumberFormat="1" applyFont="1" applyBorder="1" applyAlignment="1" applyProtection="1">
      <alignment/>
      <protection hidden="1"/>
    </xf>
    <xf numFmtId="4" fontId="35" fillId="0" borderId="12" xfId="0" applyNumberFormat="1" applyFont="1" applyBorder="1" applyAlignment="1" applyProtection="1">
      <alignment/>
      <protection hidden="1"/>
    </xf>
    <xf numFmtId="0" fontId="35" fillId="33" borderId="13" xfId="0" applyFont="1" applyFill="1" applyBorder="1" applyAlignment="1" applyProtection="1">
      <alignment/>
      <protection hidden="1"/>
    </xf>
    <xf numFmtId="0" fontId="35" fillId="0" borderId="13" xfId="0" applyFont="1" applyBorder="1" applyAlignment="1" applyProtection="1">
      <alignment/>
      <protection hidden="1"/>
    </xf>
    <xf numFmtId="0" fontId="35" fillId="0" borderId="14" xfId="0" applyFont="1" applyBorder="1" applyAlignment="1" applyProtection="1">
      <alignment/>
      <protection hidden="1"/>
    </xf>
    <xf numFmtId="0" fontId="35" fillId="0" borderId="15" xfId="0" applyFont="1" applyBorder="1" applyAlignment="1" applyProtection="1">
      <alignment/>
      <protection hidden="1"/>
    </xf>
    <xf numFmtId="0" fontId="35" fillId="33" borderId="16" xfId="0" applyFont="1" applyFill="1" applyBorder="1" applyAlignment="1" applyProtection="1">
      <alignment/>
      <protection hidden="1"/>
    </xf>
    <xf numFmtId="4" fontId="35" fillId="33" borderId="16" xfId="0" applyNumberFormat="1" applyFont="1" applyFill="1" applyBorder="1" applyAlignment="1" applyProtection="1">
      <alignment/>
      <protection hidden="1"/>
    </xf>
    <xf numFmtId="0" fontId="35" fillId="0" borderId="16" xfId="0" applyFont="1" applyBorder="1" applyAlignment="1" applyProtection="1">
      <alignment/>
      <protection hidden="1"/>
    </xf>
    <xf numFmtId="0" fontId="63" fillId="0" borderId="0" xfId="0" applyFont="1" applyBorder="1" applyAlignment="1" applyProtection="1">
      <alignment/>
      <protection hidden="1"/>
    </xf>
    <xf numFmtId="17" fontId="81" fillId="0" borderId="0" xfId="0" applyNumberFormat="1" applyFont="1" applyBorder="1" applyAlignment="1" applyProtection="1">
      <alignment horizontal="center" wrapText="1"/>
      <protection hidden="1"/>
    </xf>
    <xf numFmtId="4" fontId="82" fillId="34" borderId="17" xfId="0" applyNumberFormat="1" applyFont="1" applyFill="1" applyBorder="1" applyAlignment="1" applyProtection="1">
      <alignment horizontal="right"/>
      <protection hidden="1"/>
    </xf>
    <xf numFmtId="4" fontId="82" fillId="34" borderId="18" xfId="0" applyNumberFormat="1" applyFont="1" applyFill="1" applyBorder="1" applyAlignment="1" applyProtection="1">
      <alignment horizontal="right"/>
      <protection hidden="1"/>
    </xf>
    <xf numFmtId="4" fontId="82" fillId="34" borderId="19" xfId="0" applyNumberFormat="1" applyFont="1" applyFill="1" applyBorder="1" applyAlignment="1" applyProtection="1">
      <alignment horizontal="right"/>
      <protection hidden="1"/>
    </xf>
    <xf numFmtId="0" fontId="82" fillId="35" borderId="20" xfId="0" applyFont="1" applyFill="1" applyBorder="1" applyAlignment="1" applyProtection="1">
      <alignment horizontal="center" wrapText="1"/>
      <protection hidden="1"/>
    </xf>
    <xf numFmtId="0" fontId="83" fillId="35" borderId="19" xfId="0" applyFont="1" applyFill="1" applyBorder="1" applyAlignment="1" applyProtection="1">
      <alignment horizontal="center" wrapText="1"/>
      <protection hidden="1"/>
    </xf>
    <xf numFmtId="0" fontId="84" fillId="34" borderId="19" xfId="0" applyFont="1" applyFill="1" applyBorder="1" applyAlignment="1" applyProtection="1">
      <alignment/>
      <protection hidden="1"/>
    </xf>
    <xf numFmtId="0" fontId="84" fillId="34" borderId="15" xfId="0" applyFont="1" applyFill="1" applyBorder="1" applyAlignment="1" applyProtection="1">
      <alignment/>
      <protection hidden="1"/>
    </xf>
    <xf numFmtId="0" fontId="84" fillId="34" borderId="21" xfId="0" applyFont="1" applyFill="1" applyBorder="1" applyAlignment="1" applyProtection="1">
      <alignment/>
      <protection hidden="1"/>
    </xf>
    <xf numFmtId="0" fontId="63" fillId="0" borderId="0" xfId="0" applyFont="1" applyAlignment="1" applyProtection="1">
      <alignment/>
      <protection hidden="1"/>
    </xf>
    <xf numFmtId="1" fontId="81" fillId="0" borderId="0" xfId="0" applyNumberFormat="1" applyFont="1" applyBorder="1" applyAlignment="1" applyProtection="1">
      <alignment horizontal="center" wrapText="1"/>
      <protection hidden="1"/>
    </xf>
    <xf numFmtId="0" fontId="84" fillId="0" borderId="0" xfId="0" applyFont="1" applyFill="1" applyAlignment="1" applyProtection="1">
      <alignment/>
      <protection hidden="1"/>
    </xf>
    <xf numFmtId="2" fontId="63" fillId="0" borderId="16" xfId="0" applyNumberFormat="1" applyFont="1" applyFill="1" applyBorder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84" fillId="34" borderId="22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79" fillId="0" borderId="16" xfId="0" applyNumberFormat="1" applyFont="1" applyBorder="1" applyAlignment="1">
      <alignment/>
    </xf>
    <xf numFmtId="4" fontId="79" fillId="0" borderId="16" xfId="0" applyNumberFormat="1" applyFont="1" applyBorder="1" applyAlignment="1">
      <alignment/>
    </xf>
    <xf numFmtId="9" fontId="0" fillId="0" borderId="23" xfId="0" applyNumberFormat="1" applyBorder="1" applyAlignment="1">
      <alignment/>
    </xf>
    <xf numFmtId="0" fontId="83" fillId="34" borderId="22" xfId="0" applyFont="1" applyFill="1" applyBorder="1" applyAlignment="1" applyProtection="1">
      <alignment horizontal="center" vertical="center" wrapText="1"/>
      <protection/>
    </xf>
    <xf numFmtId="0" fontId="84" fillId="34" borderId="0" xfId="0" applyFont="1" applyFill="1" applyBorder="1" applyAlignment="1" applyProtection="1">
      <alignment horizontal="center" vertical="center" wrapText="1"/>
      <protection/>
    </xf>
    <xf numFmtId="10" fontId="0" fillId="0" borderId="16" xfId="0" applyNumberFormat="1" applyBorder="1" applyAlignment="1">
      <alignment/>
    </xf>
    <xf numFmtId="10" fontId="79" fillId="0" borderId="16" xfId="0" applyNumberFormat="1" applyFont="1" applyBorder="1" applyAlignment="1">
      <alignment/>
    </xf>
    <xf numFmtId="1" fontId="0" fillId="0" borderId="16" xfId="0" applyNumberFormat="1" applyBorder="1" applyAlignment="1">
      <alignment horizontal="center"/>
    </xf>
    <xf numFmtId="1" fontId="79" fillId="0" borderId="16" xfId="0" applyNumberFormat="1" applyFont="1" applyBorder="1" applyAlignment="1">
      <alignment horizontal="center"/>
    </xf>
    <xf numFmtId="0" fontId="79" fillId="0" borderId="0" xfId="0" applyFont="1" applyAlignment="1">
      <alignment/>
    </xf>
    <xf numFmtId="0" fontId="84" fillId="34" borderId="24" xfId="0" applyFont="1" applyFill="1" applyBorder="1" applyAlignment="1" applyProtection="1">
      <alignment horizontal="center" vertical="center" wrapText="1"/>
      <protection/>
    </xf>
    <xf numFmtId="0" fontId="82" fillId="34" borderId="19" xfId="0" applyFont="1" applyFill="1" applyBorder="1" applyAlignment="1" applyProtection="1">
      <alignment horizontal="center" wrapText="1"/>
      <protection hidden="1"/>
    </xf>
    <xf numFmtId="4" fontId="0" fillId="0" borderId="19" xfId="0" applyNumberFormat="1" applyBorder="1" applyAlignment="1">
      <alignment/>
    </xf>
    <xf numFmtId="0" fontId="0" fillId="0" borderId="0" xfId="0" applyFont="1" applyAlignment="1">
      <alignment/>
    </xf>
    <xf numFmtId="0" fontId="73" fillId="34" borderId="19" xfId="0" applyFont="1" applyFill="1" applyBorder="1" applyAlignment="1" applyProtection="1">
      <alignment horizontal="center" wrapText="1"/>
      <protection hidden="1"/>
    </xf>
    <xf numFmtId="0" fontId="73" fillId="34" borderId="20" xfId="0" applyFont="1" applyFill="1" applyBorder="1" applyAlignment="1" applyProtection="1">
      <alignment/>
      <protection hidden="1"/>
    </xf>
    <xf numFmtId="0" fontId="73" fillId="34" borderId="25" xfId="0" applyFont="1" applyFill="1" applyBorder="1" applyAlignment="1" applyProtection="1">
      <alignment/>
      <protection hidden="1"/>
    </xf>
    <xf numFmtId="0" fontId="73" fillId="34" borderId="0" xfId="0" applyFont="1" applyFill="1" applyBorder="1" applyAlignment="1" applyProtection="1">
      <alignment/>
      <protection hidden="1"/>
    </xf>
    <xf numFmtId="1" fontId="0" fillId="0" borderId="26" xfId="0" applyNumberFormat="1" applyBorder="1" applyAlignment="1">
      <alignment horizontal="center"/>
    </xf>
    <xf numFmtId="0" fontId="79" fillId="0" borderId="19" xfId="0" applyFont="1" applyBorder="1" applyAlignment="1">
      <alignment/>
    </xf>
    <xf numFmtId="4" fontId="0" fillId="0" borderId="26" xfId="0" applyNumberFormat="1" applyBorder="1" applyAlignment="1">
      <alignment/>
    </xf>
    <xf numFmtId="10" fontId="0" fillId="0" borderId="26" xfId="0" applyNumberFormat="1" applyBorder="1" applyAlignment="1">
      <alignment/>
    </xf>
    <xf numFmtId="0" fontId="84" fillId="34" borderId="19" xfId="0" applyFont="1" applyFill="1" applyBorder="1" applyAlignment="1" applyProtection="1">
      <alignment horizontal="center" wrapText="1"/>
      <protection hidden="1"/>
    </xf>
    <xf numFmtId="0" fontId="40" fillId="0" borderId="0" xfId="0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5" fillId="0" borderId="0" xfId="0" applyFont="1" applyAlignment="1" applyProtection="1">
      <alignment/>
      <protection hidden="1"/>
    </xf>
    <xf numFmtId="0" fontId="73" fillId="0" borderId="0" xfId="0" applyFont="1" applyBorder="1" applyAlignment="1" applyProtection="1">
      <alignment wrapText="1"/>
      <protection hidden="1"/>
    </xf>
    <xf numFmtId="0" fontId="41" fillId="0" borderId="0" xfId="0" applyFont="1" applyFill="1" applyAlignment="1" applyProtection="1">
      <alignment/>
      <protection hidden="1"/>
    </xf>
    <xf numFmtId="0" fontId="73" fillId="34" borderId="20" xfId="0" applyFont="1" applyFill="1" applyBorder="1" applyAlignment="1" applyProtection="1">
      <alignment horizontal="center" vertical="center"/>
      <protection hidden="1"/>
    </xf>
    <xf numFmtId="0" fontId="73" fillId="34" borderId="27" xfId="0" applyFont="1" applyFill="1" applyBorder="1" applyAlignment="1" applyProtection="1">
      <alignment horizontal="center" vertical="center"/>
      <protection hidden="1"/>
    </xf>
    <xf numFmtId="0" fontId="73" fillId="0" borderId="19" xfId="0" applyFont="1" applyFill="1" applyBorder="1" applyAlignment="1" applyProtection="1">
      <alignment horizontal="center" vertical="center" wrapText="1"/>
      <protection hidden="1"/>
    </xf>
    <xf numFmtId="0" fontId="73" fillId="34" borderId="19" xfId="0" applyFont="1" applyFill="1" applyBorder="1" applyAlignment="1" applyProtection="1">
      <alignment horizontal="center" vertical="center" wrapText="1"/>
      <protection hidden="1"/>
    </xf>
    <xf numFmtId="0" fontId="73" fillId="36" borderId="22" xfId="0" applyFont="1" applyFill="1" applyBorder="1" applyAlignment="1" applyProtection="1">
      <alignment horizontal="center"/>
      <protection hidden="1"/>
    </xf>
    <xf numFmtId="0" fontId="73" fillId="36" borderId="28" xfId="0" applyFont="1" applyFill="1" applyBorder="1" applyAlignment="1" applyProtection="1">
      <alignment horizontal="center"/>
      <protection hidden="1"/>
    </xf>
    <xf numFmtId="0" fontId="73" fillId="0" borderId="28" xfId="0" applyFont="1" applyFill="1" applyBorder="1" applyAlignment="1" applyProtection="1">
      <alignment horizontal="center"/>
      <protection hidden="1"/>
    </xf>
    <xf numFmtId="17" fontId="40" fillId="0" borderId="0" xfId="0" applyNumberFormat="1" applyFont="1" applyBorder="1" applyAlignment="1" applyProtection="1">
      <alignment horizontal="center" wrapText="1"/>
      <protection hidden="1"/>
    </xf>
    <xf numFmtId="1" fontId="40" fillId="0" borderId="0" xfId="0" applyNumberFormat="1" applyFont="1" applyBorder="1" applyAlignment="1" applyProtection="1">
      <alignment horizontal="center" wrapText="1"/>
      <protection hidden="1"/>
    </xf>
    <xf numFmtId="0" fontId="42" fillId="0" borderId="0" xfId="0" applyFont="1" applyAlignment="1" applyProtection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35" fillId="0" borderId="0" xfId="0" applyFont="1" applyAlignment="1" applyProtection="1">
      <alignment/>
      <protection hidden="1"/>
    </xf>
    <xf numFmtId="0" fontId="63" fillId="0" borderId="0" xfId="0" applyFont="1" applyAlignment="1" applyProtection="1">
      <alignment/>
      <protection hidden="1"/>
    </xf>
    <xf numFmtId="0" fontId="85" fillId="38" borderId="0" xfId="0" applyFont="1" applyFill="1" applyBorder="1" applyAlignment="1" applyProtection="1">
      <alignment horizontal="left"/>
      <protection hidden="1"/>
    </xf>
    <xf numFmtId="0" fontId="42" fillId="38" borderId="0" xfId="0" applyFont="1" applyFill="1" applyBorder="1" applyAlignment="1" applyProtection="1">
      <alignment horizontal="left"/>
      <protection hidden="1"/>
    </xf>
    <xf numFmtId="0" fontId="0" fillId="0" borderId="16" xfId="0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17" fontId="86" fillId="0" borderId="27" xfId="0" applyNumberFormat="1" applyFont="1" applyBorder="1" applyAlignment="1" applyProtection="1">
      <alignment/>
      <protection locked="0"/>
    </xf>
    <xf numFmtId="0" fontId="87" fillId="0" borderId="19" xfId="0" applyFont="1" applyBorder="1" applyAlignment="1" applyProtection="1">
      <alignment horizontal="center" vertical="center" wrapText="1"/>
      <protection locked="0"/>
    </xf>
    <xf numFmtId="4" fontId="79" fillId="0" borderId="16" xfId="0" applyNumberFormat="1" applyFon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0" fontId="82" fillId="39" borderId="0" xfId="0" applyFont="1" applyFill="1" applyAlignment="1">
      <alignment vertical="center" wrapText="1"/>
    </xf>
    <xf numFmtId="0" fontId="0" fillId="39" borderId="0" xfId="0" applyFill="1" applyAlignment="1">
      <alignment/>
    </xf>
    <xf numFmtId="4" fontId="0" fillId="0" borderId="19" xfId="0" applyNumberFormat="1" applyFont="1" applyBorder="1" applyAlignment="1" applyProtection="1">
      <alignment/>
      <protection hidden="1"/>
    </xf>
    <xf numFmtId="4" fontId="0" fillId="0" borderId="17" xfId="0" applyNumberFormat="1" applyFont="1" applyBorder="1" applyAlignment="1" applyProtection="1">
      <alignment/>
      <protection hidden="1"/>
    </xf>
    <xf numFmtId="4" fontId="0" fillId="0" borderId="24" xfId="0" applyNumberFormat="1" applyFont="1" applyBorder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4" fontId="79" fillId="0" borderId="19" xfId="0" applyNumberFormat="1" applyFont="1" applyBorder="1" applyAlignment="1" applyProtection="1">
      <alignment/>
      <protection hidden="1"/>
    </xf>
    <xf numFmtId="4" fontId="79" fillId="0" borderId="17" xfId="0" applyNumberFormat="1" applyFont="1" applyBorder="1" applyAlignment="1" applyProtection="1">
      <alignment/>
      <protection hidden="1"/>
    </xf>
    <xf numFmtId="4" fontId="0" fillId="0" borderId="20" xfId="0" applyNumberFormat="1" applyFont="1" applyBorder="1" applyAlignment="1" applyProtection="1">
      <alignment/>
      <protection hidden="1"/>
    </xf>
    <xf numFmtId="4" fontId="0" fillId="0" borderId="27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" fontId="0" fillId="0" borderId="23" xfId="0" applyNumberFormat="1" applyBorder="1" applyAlignment="1">
      <alignment/>
    </xf>
    <xf numFmtId="0" fontId="79" fillId="0" borderId="29" xfId="0" applyFont="1" applyBorder="1" applyAlignment="1">
      <alignment horizontal="center"/>
    </xf>
    <xf numFmtId="0" fontId="79" fillId="0" borderId="30" xfId="0" applyFont="1" applyBorder="1" applyAlignment="1">
      <alignment horizontal="center"/>
    </xf>
    <xf numFmtId="0" fontId="79" fillId="0" borderId="22" xfId="0" applyFont="1" applyBorder="1" applyAlignment="1">
      <alignment horizontal="center"/>
    </xf>
    <xf numFmtId="0" fontId="79" fillId="0" borderId="31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88" fillId="0" borderId="22" xfId="0" applyFont="1" applyBorder="1" applyAlignment="1">
      <alignment horizontal="center"/>
    </xf>
    <xf numFmtId="0" fontId="89" fillId="0" borderId="0" xfId="0" applyFont="1" applyBorder="1" applyAlignment="1">
      <alignment vertical="center" wrapText="1"/>
    </xf>
    <xf numFmtId="0" fontId="84" fillId="39" borderId="22" xfId="0" applyFont="1" applyFill="1" applyBorder="1" applyAlignment="1" applyProtection="1">
      <alignment horizontal="center" vertical="center" wrapText="1"/>
      <protection/>
    </xf>
    <xf numFmtId="0" fontId="83" fillId="39" borderId="22" xfId="0" applyFont="1" applyFill="1" applyBorder="1" applyAlignment="1" applyProtection="1">
      <alignment horizontal="center" vertical="center" wrapText="1"/>
      <protection/>
    </xf>
    <xf numFmtId="0" fontId="63" fillId="39" borderId="0" xfId="0" applyFont="1" applyFill="1" applyAlignment="1">
      <alignment/>
    </xf>
    <xf numFmtId="1" fontId="63" fillId="39" borderId="16" xfId="0" applyNumberFormat="1" applyFont="1" applyFill="1" applyBorder="1" applyAlignment="1">
      <alignment/>
    </xf>
    <xf numFmtId="4" fontId="63" fillId="39" borderId="16" xfId="0" applyNumberFormat="1" applyFont="1" applyFill="1" applyBorder="1" applyAlignment="1" applyProtection="1">
      <alignment/>
      <protection locked="0"/>
    </xf>
    <xf numFmtId="4" fontId="63" fillId="39" borderId="16" xfId="0" applyNumberFormat="1" applyFont="1" applyFill="1" applyBorder="1" applyAlignment="1">
      <alignment/>
    </xf>
    <xf numFmtId="1" fontId="73" fillId="39" borderId="16" xfId="0" applyNumberFormat="1" applyFont="1" applyFill="1" applyBorder="1" applyAlignment="1">
      <alignment/>
    </xf>
    <xf numFmtId="4" fontId="73" fillId="39" borderId="16" xfId="0" applyNumberFormat="1" applyFont="1" applyFill="1" applyBorder="1" applyAlignment="1">
      <alignment/>
    </xf>
    <xf numFmtId="1" fontId="63" fillId="39" borderId="0" xfId="0" applyNumberFormat="1" applyFont="1" applyFill="1" applyAlignment="1">
      <alignment/>
    </xf>
    <xf numFmtId="4" fontId="63" fillId="39" borderId="0" xfId="0" applyNumberFormat="1" applyFont="1" applyFill="1" applyAlignment="1">
      <alignment/>
    </xf>
    <xf numFmtId="0" fontId="63" fillId="39" borderId="16" xfId="0" applyFont="1" applyFill="1" applyBorder="1" applyAlignment="1">
      <alignment/>
    </xf>
    <xf numFmtId="9" fontId="63" fillId="39" borderId="23" xfId="0" applyNumberFormat="1" applyFont="1" applyFill="1" applyBorder="1" applyAlignment="1">
      <alignment/>
    </xf>
    <xf numFmtId="0" fontId="90" fillId="0" borderId="19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76" fillId="0" borderId="0" xfId="47" applyAlignment="1" applyProtection="1">
      <alignment/>
      <protection hidden="1"/>
    </xf>
    <xf numFmtId="0" fontId="91" fillId="27" borderId="20" xfId="0" applyFont="1" applyFill="1" applyBorder="1" applyAlignment="1" applyProtection="1">
      <alignment horizontal="center" wrapText="1"/>
      <protection hidden="1"/>
    </xf>
    <xf numFmtId="0" fontId="91" fillId="27" borderId="17" xfId="0" applyFont="1" applyFill="1" applyBorder="1" applyAlignment="1" applyProtection="1">
      <alignment horizontal="center" wrapText="1"/>
      <protection hidden="1"/>
    </xf>
    <xf numFmtId="0" fontId="91" fillId="27" borderId="27" xfId="0" applyFont="1" applyFill="1" applyBorder="1" applyAlignment="1" applyProtection="1">
      <alignment horizontal="center" wrapText="1"/>
      <protection hidden="1"/>
    </xf>
    <xf numFmtId="0" fontId="40" fillId="0" borderId="0" xfId="0" applyFont="1" applyBorder="1" applyAlignment="1" applyProtection="1">
      <alignment horizontal="left" wrapText="1"/>
      <protection hidden="1"/>
    </xf>
    <xf numFmtId="0" fontId="82" fillId="34" borderId="20" xfId="0" applyFont="1" applyFill="1" applyBorder="1" applyAlignment="1" applyProtection="1">
      <alignment horizontal="center"/>
      <protection hidden="1"/>
    </xf>
    <xf numFmtId="0" fontId="82" fillId="34" borderId="17" xfId="0" applyFont="1" applyFill="1" applyBorder="1" applyAlignment="1" applyProtection="1">
      <alignment horizontal="center"/>
      <protection hidden="1"/>
    </xf>
    <xf numFmtId="0" fontId="82" fillId="34" borderId="27" xfId="0" applyFont="1" applyFill="1" applyBorder="1" applyAlignment="1" applyProtection="1">
      <alignment horizontal="center"/>
      <protection hidden="1"/>
    </xf>
    <xf numFmtId="0" fontId="92" fillId="35" borderId="20" xfId="0" applyFont="1" applyFill="1" applyBorder="1" applyAlignment="1" applyProtection="1">
      <alignment horizontal="center"/>
      <protection hidden="1"/>
    </xf>
    <xf numFmtId="0" fontId="92" fillId="35" borderId="17" xfId="0" applyFont="1" applyFill="1" applyBorder="1" applyAlignment="1" applyProtection="1">
      <alignment horizontal="center"/>
      <protection hidden="1"/>
    </xf>
    <xf numFmtId="0" fontId="92" fillId="35" borderId="27" xfId="0" applyFont="1" applyFill="1" applyBorder="1" applyAlignment="1" applyProtection="1">
      <alignment horizontal="center"/>
      <protection hidden="1"/>
    </xf>
    <xf numFmtId="17" fontId="5" fillId="0" borderId="20" xfId="0" applyNumberFormat="1" applyFont="1" applyBorder="1" applyAlignment="1" applyProtection="1">
      <alignment horizontal="center"/>
      <protection hidden="1"/>
    </xf>
    <xf numFmtId="17" fontId="5" fillId="0" borderId="17" xfId="0" applyNumberFormat="1" applyFont="1" applyBorder="1" applyAlignment="1" applyProtection="1">
      <alignment horizontal="center"/>
      <protection hidden="1"/>
    </xf>
    <xf numFmtId="17" fontId="5" fillId="0" borderId="27" xfId="0" applyNumberFormat="1" applyFont="1" applyBorder="1" applyAlignment="1" applyProtection="1">
      <alignment horizontal="center"/>
      <protection hidden="1"/>
    </xf>
    <xf numFmtId="0" fontId="93" fillId="34" borderId="20" xfId="47" applyFont="1" applyFill="1" applyBorder="1" applyAlignment="1" applyProtection="1">
      <alignment horizontal="center"/>
      <protection hidden="1"/>
    </xf>
    <xf numFmtId="0" fontId="94" fillId="34" borderId="17" xfId="0" applyFont="1" applyFill="1" applyBorder="1" applyAlignment="1" applyProtection="1">
      <alignment horizontal="center"/>
      <protection hidden="1"/>
    </xf>
    <xf numFmtId="0" fontId="94" fillId="34" borderId="27" xfId="0" applyFont="1" applyFill="1" applyBorder="1" applyAlignment="1" applyProtection="1">
      <alignment horizontal="center"/>
      <protection hidden="1"/>
    </xf>
    <xf numFmtId="17" fontId="5" fillId="0" borderId="20" xfId="0" applyNumberFormat="1" applyFont="1" applyBorder="1" applyAlignment="1" applyProtection="1">
      <alignment horizontal="center" wrapText="1"/>
      <protection hidden="1"/>
    </xf>
    <xf numFmtId="17" fontId="5" fillId="0" borderId="17" xfId="0" applyNumberFormat="1" applyFont="1" applyBorder="1" applyAlignment="1" applyProtection="1">
      <alignment horizontal="center" wrapText="1"/>
      <protection hidden="1"/>
    </xf>
    <xf numFmtId="17" fontId="5" fillId="0" borderId="27" xfId="0" applyNumberFormat="1" applyFont="1" applyBorder="1" applyAlignment="1" applyProtection="1">
      <alignment horizontal="center" wrapText="1"/>
      <protection hidden="1"/>
    </xf>
    <xf numFmtId="0" fontId="73" fillId="38" borderId="32" xfId="0" applyFont="1" applyFill="1" applyBorder="1" applyAlignment="1" applyProtection="1">
      <alignment horizontal="center"/>
      <protection hidden="1"/>
    </xf>
    <xf numFmtId="0" fontId="95" fillId="37" borderId="20" xfId="0" applyFont="1" applyFill="1" applyBorder="1" applyAlignment="1" applyProtection="1">
      <alignment horizontal="center"/>
      <protection hidden="1"/>
    </xf>
    <xf numFmtId="0" fontId="95" fillId="37" borderId="17" xfId="0" applyFont="1" applyFill="1" applyBorder="1" applyAlignment="1" applyProtection="1">
      <alignment horizontal="center"/>
      <protection hidden="1"/>
    </xf>
    <xf numFmtId="0" fontId="95" fillId="37" borderId="27" xfId="0" applyFont="1" applyFill="1" applyBorder="1" applyAlignment="1" applyProtection="1">
      <alignment horizontal="center"/>
      <protection hidden="1"/>
    </xf>
    <xf numFmtId="0" fontId="40" fillId="0" borderId="0" xfId="0" applyFont="1" applyAlignment="1" applyProtection="1">
      <alignment horizontal="left" wrapText="1"/>
      <protection hidden="1"/>
    </xf>
    <xf numFmtId="0" fontId="48" fillId="0" borderId="20" xfId="0" applyFont="1" applyBorder="1" applyAlignment="1" applyProtection="1">
      <alignment horizontal="center" wrapText="1"/>
      <protection hidden="1"/>
    </xf>
    <xf numFmtId="0" fontId="48" fillId="0" borderId="17" xfId="0" applyFont="1" applyBorder="1" applyAlignment="1" applyProtection="1">
      <alignment horizontal="center" wrapText="1"/>
      <protection hidden="1"/>
    </xf>
    <xf numFmtId="0" fontId="48" fillId="0" borderId="27" xfId="0" applyFont="1" applyBorder="1" applyAlignment="1" applyProtection="1">
      <alignment horizontal="center" wrapText="1"/>
      <protection hidden="1"/>
    </xf>
    <xf numFmtId="172" fontId="4" fillId="40" borderId="20" xfId="0" applyNumberFormat="1" applyFont="1" applyFill="1" applyBorder="1" applyAlignment="1" applyProtection="1">
      <alignment horizontal="center" wrapText="1"/>
      <protection hidden="1"/>
    </xf>
    <xf numFmtId="172" fontId="4" fillId="40" borderId="17" xfId="0" applyNumberFormat="1" applyFont="1" applyFill="1" applyBorder="1" applyAlignment="1" applyProtection="1">
      <alignment horizontal="center" wrapText="1"/>
      <protection hidden="1"/>
    </xf>
    <xf numFmtId="172" fontId="4" fillId="40" borderId="27" xfId="0" applyNumberFormat="1" applyFont="1" applyFill="1" applyBorder="1" applyAlignment="1" applyProtection="1">
      <alignment horizontal="center" wrapText="1"/>
      <protection hidden="1"/>
    </xf>
    <xf numFmtId="0" fontId="96" fillId="37" borderId="33" xfId="0" applyFont="1" applyFill="1" applyBorder="1" applyAlignment="1" applyProtection="1">
      <alignment horizontal="center"/>
      <protection hidden="1"/>
    </xf>
    <xf numFmtId="0" fontId="96" fillId="37" borderId="34" xfId="0" applyFont="1" applyFill="1" applyBorder="1" applyAlignment="1" applyProtection="1">
      <alignment horizontal="center"/>
      <protection hidden="1"/>
    </xf>
    <xf numFmtId="0" fontId="96" fillId="37" borderId="28" xfId="0" applyFont="1" applyFill="1" applyBorder="1" applyAlignment="1" applyProtection="1">
      <alignment horizontal="center"/>
      <protection hidden="1"/>
    </xf>
    <xf numFmtId="0" fontId="96" fillId="37" borderId="29" xfId="0" applyFont="1" applyFill="1" applyBorder="1" applyAlignment="1" applyProtection="1">
      <alignment horizontal="center"/>
      <protection hidden="1"/>
    </xf>
    <xf numFmtId="0" fontId="96" fillId="37" borderId="35" xfId="0" applyFont="1" applyFill="1" applyBorder="1" applyAlignment="1" applyProtection="1">
      <alignment horizontal="center"/>
      <protection hidden="1"/>
    </xf>
    <xf numFmtId="0" fontId="96" fillId="37" borderId="30" xfId="0" applyFont="1" applyFill="1" applyBorder="1" applyAlignment="1" applyProtection="1">
      <alignment horizontal="center"/>
      <protection hidden="1"/>
    </xf>
    <xf numFmtId="0" fontId="40" fillId="0" borderId="0" xfId="0" applyFont="1" applyAlignment="1" applyProtection="1">
      <alignment horizontal="center" wrapText="1"/>
      <protection hidden="1"/>
    </xf>
    <xf numFmtId="0" fontId="82" fillId="36" borderId="0" xfId="0" applyFont="1" applyFill="1" applyAlignment="1" applyProtection="1">
      <alignment horizontal="center"/>
      <protection hidden="1"/>
    </xf>
    <xf numFmtId="0" fontId="82" fillId="34" borderId="0" xfId="0" applyFont="1" applyFill="1" applyAlignment="1" applyProtection="1">
      <alignment horizontal="center" vertical="center"/>
      <protection hidden="1"/>
    </xf>
    <xf numFmtId="0" fontId="97" fillId="0" borderId="20" xfId="47" applyFont="1" applyBorder="1" applyAlignment="1" applyProtection="1">
      <alignment horizontal="center"/>
      <protection hidden="1"/>
    </xf>
    <xf numFmtId="0" fontId="97" fillId="0" borderId="17" xfId="47" applyFont="1" applyBorder="1" applyAlignment="1" applyProtection="1">
      <alignment horizontal="center"/>
      <protection hidden="1"/>
    </xf>
    <xf numFmtId="0" fontId="98" fillId="34" borderId="0" xfId="0" applyFont="1" applyFill="1" applyBorder="1" applyAlignment="1" applyProtection="1">
      <alignment horizontal="center"/>
      <protection hidden="1"/>
    </xf>
    <xf numFmtId="0" fontId="98" fillId="34" borderId="35" xfId="0" applyFont="1" applyFill="1" applyBorder="1" applyAlignment="1" applyProtection="1">
      <alignment horizontal="center"/>
      <protection hidden="1"/>
    </xf>
    <xf numFmtId="0" fontId="91" fillId="27" borderId="20" xfId="0" applyFont="1" applyFill="1" applyBorder="1" applyAlignment="1" applyProtection="1">
      <alignment horizontal="center" wrapText="1"/>
      <protection/>
    </xf>
    <xf numFmtId="0" fontId="91" fillId="27" borderId="17" xfId="0" applyFont="1" applyFill="1" applyBorder="1" applyAlignment="1" applyProtection="1">
      <alignment horizontal="center" wrapText="1"/>
      <protection/>
    </xf>
    <xf numFmtId="0" fontId="91" fillId="27" borderId="27" xfId="0" applyFont="1" applyFill="1" applyBorder="1" applyAlignment="1" applyProtection="1">
      <alignment horizontal="center" wrapText="1"/>
      <protection/>
    </xf>
    <xf numFmtId="0" fontId="48" fillId="0" borderId="33" xfId="0" applyFont="1" applyBorder="1" applyAlignment="1" applyProtection="1">
      <alignment horizontal="center" vertical="center" wrapText="1"/>
      <protection/>
    </xf>
    <xf numFmtId="0" fontId="48" fillId="0" borderId="34" xfId="0" applyFont="1" applyBorder="1" applyAlignment="1" applyProtection="1">
      <alignment horizontal="center" vertical="center" wrapText="1"/>
      <protection/>
    </xf>
    <xf numFmtId="0" fontId="48" fillId="0" borderId="28" xfId="0" applyFont="1" applyBorder="1" applyAlignment="1" applyProtection="1">
      <alignment horizontal="center" vertical="center" wrapText="1"/>
      <protection/>
    </xf>
    <xf numFmtId="0" fontId="99" fillId="34" borderId="20" xfId="0" applyFont="1" applyFill="1" applyBorder="1" applyAlignment="1" applyProtection="1">
      <alignment horizontal="center" vertical="center"/>
      <protection/>
    </xf>
    <xf numFmtId="0" fontId="99" fillId="34" borderId="17" xfId="0" applyFont="1" applyFill="1" applyBorder="1" applyAlignment="1" applyProtection="1">
      <alignment horizontal="center" vertical="center"/>
      <protection/>
    </xf>
    <xf numFmtId="0" fontId="99" fillId="34" borderId="27" xfId="0" applyFont="1" applyFill="1" applyBorder="1" applyAlignment="1" applyProtection="1">
      <alignment horizontal="center" vertical="center"/>
      <protection/>
    </xf>
    <xf numFmtId="17" fontId="5" fillId="0" borderId="36" xfId="0" applyNumberFormat="1" applyFont="1" applyBorder="1" applyAlignment="1" applyProtection="1">
      <alignment horizontal="center" wrapText="1"/>
      <protection/>
    </xf>
    <xf numFmtId="17" fontId="5" fillId="0" borderId="0" xfId="0" applyNumberFormat="1" applyFont="1" applyBorder="1" applyAlignment="1" applyProtection="1">
      <alignment horizontal="center" wrapText="1"/>
      <protection/>
    </xf>
    <xf numFmtId="17" fontId="5" fillId="0" borderId="37" xfId="0" applyNumberFormat="1" applyFont="1" applyBorder="1" applyAlignment="1" applyProtection="1">
      <alignment horizontal="center" wrapText="1"/>
      <protection/>
    </xf>
    <xf numFmtId="17" fontId="5" fillId="0" borderId="29" xfId="0" applyNumberFormat="1" applyFont="1" applyBorder="1" applyAlignment="1" applyProtection="1">
      <alignment horizontal="center" wrapText="1"/>
      <protection/>
    </xf>
    <xf numFmtId="17" fontId="5" fillId="0" borderId="35" xfId="0" applyNumberFormat="1" applyFont="1" applyBorder="1" applyAlignment="1" applyProtection="1">
      <alignment horizontal="center" wrapText="1"/>
      <protection/>
    </xf>
    <xf numFmtId="17" fontId="5" fillId="0" borderId="30" xfId="0" applyNumberFormat="1" applyFont="1" applyBorder="1" applyAlignment="1" applyProtection="1">
      <alignment horizontal="center" wrapText="1"/>
      <protection/>
    </xf>
    <xf numFmtId="0" fontId="96" fillId="0" borderId="20" xfId="0" applyFont="1" applyBorder="1" applyAlignment="1">
      <alignment horizontal="center" vertical="center" wrapText="1"/>
    </xf>
    <xf numFmtId="0" fontId="96" fillId="0" borderId="17" xfId="0" applyFont="1" applyBorder="1" applyAlignment="1">
      <alignment horizontal="center" vertical="center" wrapText="1"/>
    </xf>
    <xf numFmtId="4" fontId="84" fillId="34" borderId="20" xfId="0" applyNumberFormat="1" applyFont="1" applyFill="1" applyBorder="1" applyAlignment="1" applyProtection="1">
      <alignment horizontal="center"/>
      <protection hidden="1"/>
    </xf>
    <xf numFmtId="4" fontId="84" fillId="34" borderId="17" xfId="0" applyNumberFormat="1" applyFont="1" applyFill="1" applyBorder="1" applyAlignment="1" applyProtection="1">
      <alignment horizontal="center"/>
      <protection hidden="1"/>
    </xf>
    <xf numFmtId="4" fontId="84" fillId="34" borderId="27" xfId="0" applyNumberFormat="1" applyFont="1" applyFill="1" applyBorder="1" applyAlignment="1" applyProtection="1">
      <alignment horizontal="center"/>
      <protection hidden="1"/>
    </xf>
    <xf numFmtId="0" fontId="100" fillId="39" borderId="38" xfId="0" applyFont="1" applyFill="1" applyBorder="1" applyAlignment="1">
      <alignment horizontal="center" vertical="center" wrapText="1"/>
    </xf>
    <xf numFmtId="0" fontId="100" fillId="39" borderId="39" xfId="0" applyFont="1" applyFill="1" applyBorder="1" applyAlignment="1">
      <alignment horizontal="center" vertical="center" wrapText="1"/>
    </xf>
    <xf numFmtId="0" fontId="100" fillId="39" borderId="40" xfId="0" applyFont="1" applyFill="1" applyBorder="1" applyAlignment="1">
      <alignment horizontal="center" vertical="center" wrapText="1"/>
    </xf>
    <xf numFmtId="0" fontId="100" fillId="39" borderId="41" xfId="0" applyFont="1" applyFill="1" applyBorder="1" applyAlignment="1">
      <alignment horizontal="center" vertical="center" wrapText="1"/>
    </xf>
    <xf numFmtId="0" fontId="100" fillId="39" borderId="42" xfId="0" applyFont="1" applyFill="1" applyBorder="1" applyAlignment="1">
      <alignment horizontal="center" vertical="center" wrapText="1"/>
    </xf>
    <xf numFmtId="0" fontId="100" fillId="39" borderId="43" xfId="0" applyFont="1" applyFill="1" applyBorder="1" applyAlignment="1">
      <alignment horizontal="center" vertical="center" wrapText="1"/>
    </xf>
    <xf numFmtId="4" fontId="84" fillId="39" borderId="0" xfId="0" applyNumberFormat="1" applyFont="1" applyFill="1" applyAlignment="1">
      <alignment horizontal="center"/>
    </xf>
    <xf numFmtId="0" fontId="84" fillId="39" borderId="36" xfId="0" applyFont="1" applyFill="1" applyBorder="1" applyAlignment="1" applyProtection="1">
      <alignment horizontal="center" vertical="center"/>
      <protection/>
    </xf>
    <xf numFmtId="0" fontId="84" fillId="39" borderId="0" xfId="0" applyFont="1" applyFill="1" applyBorder="1" applyAlignment="1" applyProtection="1">
      <alignment horizontal="center" vertical="center"/>
      <protection/>
    </xf>
    <xf numFmtId="0" fontId="84" fillId="39" borderId="20" xfId="0" applyFont="1" applyFill="1" applyBorder="1" applyAlignment="1" applyProtection="1">
      <alignment horizontal="center" vertical="center"/>
      <protection/>
    </xf>
    <xf numFmtId="0" fontId="84" fillId="39" borderId="17" xfId="0" applyFont="1" applyFill="1" applyBorder="1" applyAlignment="1" applyProtection="1">
      <alignment horizontal="center" vertical="center"/>
      <protection/>
    </xf>
    <xf numFmtId="0" fontId="84" fillId="39" borderId="27" xfId="0" applyFont="1" applyFill="1" applyBorder="1" applyAlignment="1" applyProtection="1">
      <alignment horizontal="center" vertical="center"/>
      <protection/>
    </xf>
    <xf numFmtId="0" fontId="73" fillId="39" borderId="20" xfId="0" applyFont="1" applyFill="1" applyBorder="1" applyAlignment="1" applyProtection="1">
      <alignment horizontal="center" vertical="center"/>
      <protection/>
    </xf>
    <xf numFmtId="0" fontId="73" fillId="39" borderId="17" xfId="0" applyFont="1" applyFill="1" applyBorder="1" applyAlignment="1" applyProtection="1">
      <alignment horizontal="center" vertical="center"/>
      <protection/>
    </xf>
    <xf numFmtId="0" fontId="73" fillId="39" borderId="27" xfId="0" applyFont="1" applyFill="1" applyBorder="1" applyAlignment="1" applyProtection="1">
      <alignment horizontal="center" vertical="center"/>
      <protection/>
    </xf>
    <xf numFmtId="0" fontId="83" fillId="39" borderId="44" xfId="0" applyFont="1" applyFill="1" applyBorder="1" applyAlignment="1" applyProtection="1">
      <alignment horizontal="center" vertical="center" wrapText="1"/>
      <protection/>
    </xf>
    <xf numFmtId="0" fontId="83" fillId="39" borderId="45" xfId="0" applyFont="1" applyFill="1" applyBorder="1" applyAlignment="1" applyProtection="1">
      <alignment horizontal="center" vertical="center" wrapText="1"/>
      <protection/>
    </xf>
    <xf numFmtId="0" fontId="101" fillId="41" borderId="36" xfId="0" applyFont="1" applyFill="1" applyBorder="1" applyAlignment="1">
      <alignment horizontal="center"/>
    </xf>
    <xf numFmtId="0" fontId="101" fillId="41" borderId="0" xfId="0" applyFont="1" applyFill="1" applyBorder="1" applyAlignment="1">
      <alignment horizontal="center"/>
    </xf>
    <xf numFmtId="0" fontId="79" fillId="37" borderId="20" xfId="0" applyFont="1" applyFill="1" applyBorder="1" applyAlignment="1">
      <alignment horizontal="center" vertical="center" wrapText="1"/>
    </xf>
    <xf numFmtId="0" fontId="79" fillId="37" borderId="27" xfId="0" applyFont="1" applyFill="1" applyBorder="1" applyAlignment="1">
      <alignment horizontal="center" vertical="center" wrapText="1"/>
    </xf>
    <xf numFmtId="4" fontId="84" fillId="34" borderId="0" xfId="0" applyNumberFormat="1" applyFont="1" applyFill="1" applyAlignment="1">
      <alignment horizontal="center"/>
    </xf>
    <xf numFmtId="0" fontId="84" fillId="34" borderId="36" xfId="0" applyFont="1" applyFill="1" applyBorder="1" applyAlignment="1" applyProtection="1">
      <alignment horizontal="center" vertical="center"/>
      <protection/>
    </xf>
    <xf numFmtId="0" fontId="84" fillId="34" borderId="0" xfId="0" applyFont="1" applyFill="1" applyBorder="1" applyAlignment="1" applyProtection="1">
      <alignment horizontal="center" vertical="center"/>
      <protection/>
    </xf>
    <xf numFmtId="0" fontId="84" fillId="34" borderId="20" xfId="0" applyFont="1" applyFill="1" applyBorder="1" applyAlignment="1" applyProtection="1">
      <alignment horizontal="center" vertical="center"/>
      <protection/>
    </xf>
    <xf numFmtId="0" fontId="84" fillId="34" borderId="17" xfId="0" applyFont="1" applyFill="1" applyBorder="1" applyAlignment="1" applyProtection="1">
      <alignment horizontal="center" vertical="center"/>
      <protection/>
    </xf>
    <xf numFmtId="0" fontId="84" fillId="34" borderId="27" xfId="0" applyFont="1" applyFill="1" applyBorder="1" applyAlignment="1" applyProtection="1">
      <alignment horizontal="center" vertical="center"/>
      <protection/>
    </xf>
    <xf numFmtId="0" fontId="73" fillId="34" borderId="20" xfId="0" applyFont="1" applyFill="1" applyBorder="1" applyAlignment="1" applyProtection="1">
      <alignment horizontal="center" vertical="center"/>
      <protection/>
    </xf>
    <xf numFmtId="0" fontId="73" fillId="34" borderId="17" xfId="0" applyFont="1" applyFill="1" applyBorder="1" applyAlignment="1" applyProtection="1">
      <alignment horizontal="center" vertical="center"/>
      <protection/>
    </xf>
    <xf numFmtId="0" fontId="73" fillId="34" borderId="27" xfId="0" applyFont="1" applyFill="1" applyBorder="1" applyAlignment="1" applyProtection="1">
      <alignment horizontal="center" vertical="center"/>
      <protection/>
    </xf>
    <xf numFmtId="0" fontId="83" fillId="34" borderId="44" xfId="0" applyFont="1" applyFill="1" applyBorder="1" applyAlignment="1" applyProtection="1">
      <alignment horizontal="center" vertical="center" wrapText="1"/>
      <protection/>
    </xf>
    <xf numFmtId="0" fontId="83" fillId="34" borderId="45" xfId="0" applyFont="1" applyFill="1" applyBorder="1" applyAlignment="1" applyProtection="1">
      <alignment horizontal="center" vertical="center" wrapText="1"/>
      <protection/>
    </xf>
    <xf numFmtId="0" fontId="101" fillId="41" borderId="20" xfId="0" applyFont="1" applyFill="1" applyBorder="1" applyAlignment="1">
      <alignment horizontal="center"/>
    </xf>
    <xf numFmtId="0" fontId="101" fillId="41" borderId="17" xfId="0" applyFont="1" applyFill="1" applyBorder="1" applyAlignment="1">
      <alignment horizontal="center"/>
    </xf>
    <xf numFmtId="0" fontId="101" fillId="41" borderId="27" xfId="0" applyFont="1" applyFill="1" applyBorder="1" applyAlignment="1">
      <alignment horizontal="center"/>
    </xf>
    <xf numFmtId="0" fontId="79" fillId="0" borderId="33" xfId="0" applyFont="1" applyBorder="1" applyAlignment="1">
      <alignment horizontal="center"/>
    </xf>
    <xf numFmtId="0" fontId="79" fillId="0" borderId="28" xfId="0" applyFont="1" applyBorder="1" applyAlignment="1">
      <alignment horizontal="center"/>
    </xf>
    <xf numFmtId="0" fontId="90" fillId="0" borderId="20" xfId="0" applyFont="1" applyBorder="1" applyAlignment="1" applyProtection="1">
      <alignment horizontal="center"/>
      <protection locked="0"/>
    </xf>
    <xf numFmtId="0" fontId="90" fillId="0" borderId="27" xfId="0" applyFont="1" applyBorder="1" applyAlignment="1" applyProtection="1">
      <alignment horizontal="center"/>
      <protection locked="0"/>
    </xf>
    <xf numFmtId="0" fontId="89" fillId="0" borderId="36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0" fontId="88" fillId="0" borderId="38" xfId="0" applyFont="1" applyBorder="1" applyAlignment="1">
      <alignment horizontal="center" vertical="center" wrapText="1"/>
    </xf>
    <xf numFmtId="0" fontId="88" fillId="0" borderId="39" xfId="0" applyFont="1" applyBorder="1" applyAlignment="1">
      <alignment horizontal="center" vertical="center" wrapText="1"/>
    </xf>
    <xf numFmtId="0" fontId="88" fillId="0" borderId="40" xfId="0" applyFont="1" applyBorder="1" applyAlignment="1">
      <alignment horizontal="center" vertical="center" wrapText="1"/>
    </xf>
    <xf numFmtId="0" fontId="88" fillId="0" borderId="41" xfId="0" applyFont="1" applyBorder="1" applyAlignment="1">
      <alignment horizontal="center" vertical="center" wrapText="1"/>
    </xf>
    <xf numFmtId="0" fontId="88" fillId="0" borderId="42" xfId="0" applyFont="1" applyBorder="1" applyAlignment="1">
      <alignment horizontal="center" vertical="center" wrapText="1"/>
    </xf>
    <xf numFmtId="0" fontId="88" fillId="0" borderId="43" xfId="0" applyFont="1" applyBorder="1" applyAlignment="1">
      <alignment horizontal="center" vertical="center" wrapText="1"/>
    </xf>
    <xf numFmtId="0" fontId="102" fillId="39" borderId="20" xfId="0" applyFont="1" applyFill="1" applyBorder="1" applyAlignment="1">
      <alignment horizontal="center" vertical="center" wrapText="1"/>
    </xf>
    <xf numFmtId="0" fontId="102" fillId="39" borderId="27" xfId="0" applyFont="1" applyFill="1" applyBorder="1" applyAlignment="1">
      <alignment horizontal="center" vertical="center" wrapText="1"/>
    </xf>
    <xf numFmtId="0" fontId="84" fillId="34" borderId="29" xfId="0" applyFont="1" applyFill="1" applyBorder="1" applyAlignment="1" applyProtection="1">
      <alignment horizontal="center" vertical="center"/>
      <protection/>
    </xf>
    <xf numFmtId="0" fontId="84" fillId="34" borderId="35" xfId="0" applyFont="1" applyFill="1" applyBorder="1" applyAlignment="1" applyProtection="1">
      <alignment horizontal="center" vertical="center"/>
      <protection/>
    </xf>
    <xf numFmtId="0" fontId="84" fillId="34" borderId="30" xfId="0" applyFont="1" applyFill="1" applyBorder="1" applyAlignment="1" applyProtection="1">
      <alignment horizontal="center" vertical="center"/>
      <protection/>
    </xf>
    <xf numFmtId="0" fontId="103" fillId="0" borderId="36" xfId="0" applyFont="1" applyBorder="1" applyAlignment="1" applyProtection="1">
      <alignment horizontal="center" wrapText="1"/>
      <protection hidden="1"/>
    </xf>
    <xf numFmtId="0" fontId="103" fillId="0" borderId="0" xfId="0" applyFont="1" applyBorder="1" applyAlignment="1" applyProtection="1">
      <alignment horizontal="center" wrapText="1"/>
      <protection hidden="1"/>
    </xf>
    <xf numFmtId="0" fontId="104" fillId="37" borderId="36" xfId="0" applyFont="1" applyFill="1" applyBorder="1" applyAlignment="1" applyProtection="1">
      <alignment horizontal="center" wrapText="1"/>
      <protection/>
    </xf>
    <xf numFmtId="0" fontId="104" fillId="37" borderId="0" xfId="0" applyFont="1" applyFill="1" applyBorder="1" applyAlignment="1" applyProtection="1">
      <alignment horizontal="center" wrapText="1"/>
      <protection/>
    </xf>
    <xf numFmtId="0" fontId="98" fillId="38" borderId="20" xfId="0" applyFont="1" applyFill="1" applyBorder="1" applyAlignment="1" applyProtection="1">
      <alignment horizontal="center" wrapText="1"/>
      <protection hidden="1"/>
    </xf>
    <xf numFmtId="0" fontId="98" fillId="38" borderId="17" xfId="0" applyFont="1" applyFill="1" applyBorder="1" applyAlignment="1" applyProtection="1">
      <alignment horizontal="center" wrapText="1"/>
      <protection hidden="1"/>
    </xf>
    <xf numFmtId="0" fontId="98" fillId="38" borderId="27" xfId="0" applyFont="1" applyFill="1" applyBorder="1" applyAlignment="1" applyProtection="1">
      <alignment horizontal="center" wrapText="1"/>
      <protection hidden="1"/>
    </xf>
    <xf numFmtId="0" fontId="83" fillId="34" borderId="36" xfId="0" applyFont="1" applyFill="1" applyBorder="1" applyAlignment="1" applyProtection="1">
      <alignment horizontal="center"/>
      <protection hidden="1"/>
    </xf>
    <xf numFmtId="0" fontId="83" fillId="34" borderId="0" xfId="0" applyFont="1" applyFill="1" applyBorder="1" applyAlignment="1" applyProtection="1">
      <alignment horizontal="center"/>
      <protection hidden="1"/>
    </xf>
    <xf numFmtId="4" fontId="98" fillId="34" borderId="36" xfId="0" applyNumberFormat="1" applyFont="1" applyFill="1" applyBorder="1" applyAlignment="1" applyProtection="1">
      <alignment horizontal="center"/>
      <protection hidden="1"/>
    </xf>
    <xf numFmtId="4" fontId="98" fillId="34" borderId="0" xfId="0" applyNumberFormat="1" applyFont="1" applyFill="1" applyBorder="1" applyAlignment="1" applyProtection="1">
      <alignment horizontal="center"/>
      <protection hidden="1"/>
    </xf>
    <xf numFmtId="0" fontId="105" fillId="0" borderId="29" xfId="47" applyFont="1" applyBorder="1" applyAlignment="1" applyProtection="1">
      <alignment horizontal="center"/>
      <protection hidden="1"/>
    </xf>
    <xf numFmtId="0" fontId="105" fillId="0" borderId="35" xfId="47" applyFont="1" applyBorder="1" applyAlignment="1" applyProtection="1">
      <alignment horizontal="center"/>
      <protection hidden="1"/>
    </xf>
    <xf numFmtId="0" fontId="103" fillId="0" borderId="20" xfId="0" applyFont="1" applyBorder="1" applyAlignment="1" applyProtection="1">
      <alignment horizontal="center" wrapText="1"/>
      <protection/>
    </xf>
    <xf numFmtId="0" fontId="103" fillId="0" borderId="17" xfId="0" applyFont="1" applyBorder="1" applyAlignment="1" applyProtection="1">
      <alignment horizontal="center" wrapText="1"/>
      <protection/>
    </xf>
    <xf numFmtId="0" fontId="61" fillId="0" borderId="33" xfId="0" applyFont="1" applyBorder="1" applyAlignment="1" applyProtection="1">
      <alignment horizontal="center" wrapText="1"/>
      <protection hidden="1"/>
    </xf>
    <xf numFmtId="0" fontId="61" fillId="0" borderId="34" xfId="0" applyFont="1" applyBorder="1" applyAlignment="1" applyProtection="1">
      <alignment horizontal="center" wrapText="1"/>
      <protection hidden="1"/>
    </xf>
    <xf numFmtId="0" fontId="61" fillId="0" borderId="28" xfId="0" applyFont="1" applyBorder="1" applyAlignment="1" applyProtection="1">
      <alignment horizontal="center" wrapText="1"/>
      <protection hidden="1"/>
    </xf>
    <xf numFmtId="0" fontId="61" fillId="0" borderId="36" xfId="0" applyFont="1" applyBorder="1" applyAlignment="1" applyProtection="1">
      <alignment horizontal="center" wrapText="1"/>
      <protection hidden="1"/>
    </xf>
    <xf numFmtId="0" fontId="61" fillId="0" borderId="0" xfId="0" applyFont="1" applyBorder="1" applyAlignment="1" applyProtection="1">
      <alignment horizontal="center" wrapText="1"/>
      <protection hidden="1"/>
    </xf>
    <xf numFmtId="0" fontId="61" fillId="0" borderId="37" xfId="0" applyFont="1" applyBorder="1" applyAlignment="1" applyProtection="1">
      <alignment horizontal="center" wrapText="1"/>
      <protection hidden="1"/>
    </xf>
    <xf numFmtId="0" fontId="61" fillId="0" borderId="29" xfId="0" applyFont="1" applyBorder="1" applyAlignment="1" applyProtection="1">
      <alignment horizontal="center" wrapText="1"/>
      <protection hidden="1"/>
    </xf>
    <xf numFmtId="0" fontId="61" fillId="0" borderId="35" xfId="0" applyFont="1" applyBorder="1" applyAlignment="1" applyProtection="1">
      <alignment horizontal="center" wrapText="1"/>
      <protection hidden="1"/>
    </xf>
    <xf numFmtId="0" fontId="61" fillId="0" borderId="30" xfId="0" applyFont="1" applyBorder="1" applyAlignment="1" applyProtection="1">
      <alignment horizontal="center" wrapText="1"/>
      <protection hidden="1"/>
    </xf>
    <xf numFmtId="0" fontId="99" fillId="28" borderId="36" xfId="0" applyFont="1" applyFill="1" applyBorder="1" applyAlignment="1">
      <alignment horizontal="center"/>
    </xf>
    <xf numFmtId="0" fontId="99" fillId="28" borderId="0" xfId="0" applyFont="1" applyFill="1" applyBorder="1" applyAlignment="1">
      <alignment horizontal="center"/>
    </xf>
    <xf numFmtId="0" fontId="99" fillId="28" borderId="37" xfId="0" applyFont="1" applyFill="1" applyBorder="1" applyAlignment="1">
      <alignment horizontal="center"/>
    </xf>
    <xf numFmtId="0" fontId="83" fillId="34" borderId="20" xfId="0" applyFont="1" applyFill="1" applyBorder="1" applyAlignment="1" applyProtection="1">
      <alignment horizontal="center"/>
      <protection hidden="1"/>
    </xf>
    <xf numFmtId="0" fontId="83" fillId="34" borderId="17" xfId="0" applyFont="1" applyFill="1" applyBorder="1" applyAlignment="1" applyProtection="1">
      <alignment horizontal="center"/>
      <protection hidden="1"/>
    </xf>
    <xf numFmtId="0" fontId="83" fillId="34" borderId="27" xfId="0" applyFont="1" applyFill="1" applyBorder="1" applyAlignment="1" applyProtection="1">
      <alignment horizontal="center"/>
      <protection hidden="1"/>
    </xf>
    <xf numFmtId="0" fontId="82" fillId="27" borderId="35" xfId="0" applyFont="1" applyFill="1" applyBorder="1" applyAlignment="1" applyProtection="1">
      <alignment horizontal="center" vertical="center" wrapText="1"/>
      <protection hidden="1"/>
    </xf>
    <xf numFmtId="0" fontId="79" fillId="0" borderId="34" xfId="0" applyFont="1" applyBorder="1" applyAlignment="1" applyProtection="1">
      <alignment horizontal="left" wrapText="1"/>
      <protection hidden="1"/>
    </xf>
    <xf numFmtId="0" fontId="79" fillId="0" borderId="0" xfId="0" applyFont="1" applyBorder="1" applyAlignment="1" applyProtection="1">
      <alignment horizontal="left" wrapText="1"/>
      <protection hidden="1"/>
    </xf>
    <xf numFmtId="4" fontId="99" fillId="34" borderId="20" xfId="0" applyNumberFormat="1" applyFont="1" applyFill="1" applyBorder="1" applyAlignment="1" applyProtection="1">
      <alignment horizontal="center"/>
      <protection hidden="1"/>
    </xf>
    <xf numFmtId="4" fontId="99" fillId="34" borderId="17" xfId="0" applyNumberFormat="1" applyFont="1" applyFill="1" applyBorder="1" applyAlignment="1" applyProtection="1">
      <alignment horizontal="center"/>
      <protection hidden="1"/>
    </xf>
    <xf numFmtId="4" fontId="99" fillId="34" borderId="27" xfId="0" applyNumberFormat="1" applyFont="1" applyFill="1" applyBorder="1" applyAlignment="1" applyProtection="1">
      <alignment horizontal="center"/>
      <protection hidden="1"/>
    </xf>
    <xf numFmtId="0" fontId="106" fillId="40" borderId="33" xfId="0" applyFont="1" applyFill="1" applyBorder="1" applyAlignment="1">
      <alignment horizontal="center" wrapText="1"/>
    </xf>
    <xf numFmtId="0" fontId="106" fillId="40" borderId="28" xfId="0" applyFont="1" applyFill="1" applyBorder="1" applyAlignment="1">
      <alignment horizontal="center" wrapText="1"/>
    </xf>
    <xf numFmtId="0" fontId="106" fillId="40" borderId="36" xfId="0" applyFont="1" applyFill="1" applyBorder="1" applyAlignment="1">
      <alignment horizontal="center" wrapText="1"/>
    </xf>
    <xf numFmtId="0" fontId="106" fillId="40" borderId="37" xfId="0" applyFont="1" applyFill="1" applyBorder="1" applyAlignment="1">
      <alignment horizontal="center" wrapText="1"/>
    </xf>
    <xf numFmtId="0" fontId="106" fillId="40" borderId="29" xfId="0" applyFont="1" applyFill="1" applyBorder="1" applyAlignment="1">
      <alignment horizontal="center" wrapText="1"/>
    </xf>
    <xf numFmtId="0" fontId="106" fillId="40" borderId="30" xfId="0" applyFont="1" applyFill="1" applyBorder="1" applyAlignment="1">
      <alignment horizontal="center" wrapText="1"/>
    </xf>
    <xf numFmtId="4" fontId="0" fillId="0" borderId="20" xfId="0" applyNumberFormat="1" applyFont="1" applyBorder="1" applyAlignment="1" applyProtection="1">
      <alignment horizontal="right"/>
      <protection hidden="1"/>
    </xf>
    <xf numFmtId="4" fontId="0" fillId="0" borderId="17" xfId="0" applyNumberFormat="1" applyFont="1" applyBorder="1" applyAlignment="1" applyProtection="1">
      <alignment horizontal="right"/>
      <protection hidden="1"/>
    </xf>
    <xf numFmtId="4" fontId="0" fillId="0" borderId="27" xfId="0" applyNumberFormat="1" applyFont="1" applyBorder="1" applyAlignment="1" applyProtection="1">
      <alignment horizontal="right"/>
      <protection hidden="1"/>
    </xf>
    <xf numFmtId="0" fontId="79" fillId="0" borderId="46" xfId="0" applyFont="1" applyBorder="1" applyAlignment="1" applyProtection="1">
      <alignment horizontal="center"/>
      <protection hidden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14</xdr:row>
      <xdr:rowOff>180975</xdr:rowOff>
    </xdr:from>
    <xdr:to>
      <xdr:col>10</xdr:col>
      <xdr:colOff>600075</xdr:colOff>
      <xdr:row>15</xdr:row>
      <xdr:rowOff>171450</xdr:rowOff>
    </xdr:to>
    <xdr:sp>
      <xdr:nvSpPr>
        <xdr:cNvPr id="1" name="Aşağı Ok 1"/>
        <xdr:cNvSpPr>
          <a:spLocks/>
        </xdr:cNvSpPr>
      </xdr:nvSpPr>
      <xdr:spPr>
        <a:xfrm>
          <a:off x="8820150" y="5229225"/>
          <a:ext cx="485775" cy="18097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619125</xdr:colOff>
      <xdr:row>16</xdr:row>
      <xdr:rowOff>9525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238750"/>
          <a:ext cx="619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14</xdr:row>
      <xdr:rowOff>180975</xdr:rowOff>
    </xdr:from>
    <xdr:to>
      <xdr:col>13</xdr:col>
      <xdr:colOff>304800</xdr:colOff>
      <xdr:row>16</xdr:row>
      <xdr:rowOff>0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5229225"/>
          <a:ext cx="619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3</xdr:row>
      <xdr:rowOff>9525</xdr:rowOff>
    </xdr:from>
    <xdr:to>
      <xdr:col>10</xdr:col>
      <xdr:colOff>581025</xdr:colOff>
      <xdr:row>4</xdr:row>
      <xdr:rowOff>238125</xdr:rowOff>
    </xdr:to>
    <xdr:sp>
      <xdr:nvSpPr>
        <xdr:cNvPr id="1" name="Aşağı Ok 1"/>
        <xdr:cNvSpPr>
          <a:spLocks/>
        </xdr:cNvSpPr>
      </xdr:nvSpPr>
      <xdr:spPr>
        <a:xfrm>
          <a:off x="9172575" y="838200"/>
          <a:ext cx="1581150" cy="46672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10</xdr:row>
      <xdr:rowOff>0</xdr:rowOff>
    </xdr:from>
    <xdr:to>
      <xdr:col>11</xdr:col>
      <xdr:colOff>504825</xdr:colOff>
      <xdr:row>13</xdr:row>
      <xdr:rowOff>171450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962150"/>
          <a:ext cx="2333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15</xdr:row>
      <xdr:rowOff>0</xdr:rowOff>
    </xdr:from>
    <xdr:to>
      <xdr:col>14</xdr:col>
      <xdr:colOff>495300</xdr:colOff>
      <xdr:row>19</xdr:row>
      <xdr:rowOff>66675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2914650"/>
          <a:ext cx="2638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li@malianaliz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ktas978@gmail.com" TargetMode="Externa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aktas978@gmail.com" TargetMode="Externa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aktas978@gmail.com" TargetMode="Externa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maktas978@gmail.com" TargetMode="Externa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>
    <tabColor rgb="FFFF0000"/>
  </sheetPr>
  <dimension ref="A1:BA668"/>
  <sheetViews>
    <sheetView zoomScale="130" zoomScaleNormal="130" zoomScalePageLayoutView="0" workbookViewId="0" topLeftCell="A1">
      <pane ySplit="6" topLeftCell="A439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1.7109375" style="62" customWidth="1"/>
    <col min="2" max="2" width="16.57421875" style="62" customWidth="1"/>
    <col min="3" max="3" width="9.140625" style="62" hidden="1" customWidth="1"/>
    <col min="4" max="4" width="0.13671875" style="29" customWidth="1"/>
    <col min="5" max="5" width="17.421875" style="62" customWidth="1"/>
    <col min="6" max="6" width="17.57421875" style="62" customWidth="1"/>
    <col min="7" max="7" width="18.57421875" style="62" customWidth="1"/>
    <col min="8" max="8" width="0.2890625" style="25" hidden="1" customWidth="1"/>
    <col min="9" max="9" width="5.7109375" style="2" customWidth="1"/>
    <col min="10" max="10" width="10.140625" style="3" customWidth="1"/>
    <col min="11" max="11" width="10.28125" style="62" customWidth="1"/>
    <col min="12" max="12" width="9.140625" style="62" customWidth="1"/>
    <col min="13" max="13" width="10.421875" style="62" customWidth="1"/>
    <col min="14" max="14" width="31.28125" style="62" customWidth="1"/>
    <col min="15" max="15" width="12.421875" style="62" hidden="1" customWidth="1"/>
    <col min="16" max="16" width="13.57421875" style="25" hidden="1" customWidth="1"/>
    <col min="17" max="31" width="9.140625" style="25" hidden="1" customWidth="1"/>
    <col min="32" max="80" width="9.140625" style="15" hidden="1" customWidth="1"/>
    <col min="81" max="81" width="23.28125" style="15" hidden="1" customWidth="1"/>
    <col min="82" max="116" width="9.140625" style="15" hidden="1" customWidth="1"/>
    <col min="117" max="169" width="9.140625" style="25" hidden="1" customWidth="1"/>
    <col min="170" max="205" width="0" style="25" hidden="1" customWidth="1"/>
    <col min="206" max="16384" width="9.140625" style="62" customWidth="1"/>
  </cols>
  <sheetData>
    <row r="1" spans="2:16" ht="21" thickBot="1">
      <c r="B1" s="126" t="s">
        <v>10</v>
      </c>
      <c r="C1" s="127"/>
      <c r="D1" s="127"/>
      <c r="E1" s="127"/>
      <c r="F1" s="127"/>
      <c r="G1" s="128"/>
      <c r="I1" s="122" t="s">
        <v>15</v>
      </c>
      <c r="J1" s="123"/>
      <c r="K1" s="123"/>
      <c r="L1" s="123"/>
      <c r="M1" s="123"/>
      <c r="N1" s="123"/>
      <c r="O1" s="124"/>
      <c r="P1" s="63"/>
    </row>
    <row r="2" spans="1:14" ht="24" customHeight="1" thickBot="1">
      <c r="A2" s="64"/>
      <c r="B2" s="142" t="s">
        <v>511</v>
      </c>
      <c r="C2" s="143"/>
      <c r="D2" s="143"/>
      <c r="E2" s="143"/>
      <c r="F2" s="143"/>
      <c r="G2" s="144"/>
      <c r="H2" s="27"/>
      <c r="I2" s="146" t="s">
        <v>506</v>
      </c>
      <c r="J2" s="147"/>
      <c r="K2" s="147"/>
      <c r="L2" s="147"/>
      <c r="M2" s="147"/>
      <c r="N2" s="148"/>
    </row>
    <row r="3" spans="2:14" ht="47.25" thickBot="1">
      <c r="B3" s="135" t="s">
        <v>16</v>
      </c>
      <c r="C3" s="136"/>
      <c r="D3" s="136"/>
      <c r="E3" s="136"/>
      <c r="F3" s="136"/>
      <c r="G3" s="137"/>
      <c r="I3" s="149">
        <f>'Borç Yapılandırma Verileri'!N4</f>
        <v>42522</v>
      </c>
      <c r="J3" s="150"/>
      <c r="K3" s="150"/>
      <c r="L3" s="150"/>
      <c r="M3" s="150"/>
      <c r="N3" s="151"/>
    </row>
    <row r="4" spans="2:14" ht="21" thickBot="1">
      <c r="B4" s="129" t="s">
        <v>510</v>
      </c>
      <c r="C4" s="130"/>
      <c r="D4" s="130"/>
      <c r="E4" s="130"/>
      <c r="F4" s="130"/>
      <c r="G4" s="131"/>
      <c r="I4" s="132" t="s">
        <v>17</v>
      </c>
      <c r="J4" s="133"/>
      <c r="K4" s="133"/>
      <c r="L4" s="133"/>
      <c r="M4" s="133"/>
      <c r="N4" s="134"/>
    </row>
    <row r="5" spans="2:14" ht="39.75" customHeight="1" thickBot="1">
      <c r="B5" s="65" t="s">
        <v>9</v>
      </c>
      <c r="C5" s="66"/>
      <c r="D5" s="67" t="s">
        <v>0</v>
      </c>
      <c r="E5" s="68" t="s">
        <v>12</v>
      </c>
      <c r="F5" s="68" t="s">
        <v>1</v>
      </c>
      <c r="G5" s="68" t="s">
        <v>8</v>
      </c>
      <c r="I5" s="138" t="s">
        <v>30</v>
      </c>
      <c r="J5" s="139"/>
      <c r="K5" s="139"/>
      <c r="L5" s="139"/>
      <c r="M5" s="139"/>
      <c r="N5" s="140"/>
    </row>
    <row r="6" spans="2:14" ht="15" customHeight="1" thickBot="1">
      <c r="B6" s="69" t="s">
        <v>469</v>
      </c>
      <c r="C6" s="70" t="s">
        <v>2</v>
      </c>
      <c r="D6" s="71" t="s">
        <v>3</v>
      </c>
      <c r="E6" s="70" t="s">
        <v>4</v>
      </c>
      <c r="F6" s="70" t="s">
        <v>4</v>
      </c>
      <c r="G6" s="70" t="s">
        <v>4</v>
      </c>
      <c r="K6" s="125"/>
      <c r="L6" s="125"/>
      <c r="M6" s="125"/>
      <c r="N6" s="125"/>
    </row>
    <row r="7" spans="2:53" ht="18.75" customHeight="1" thickBot="1">
      <c r="B7" s="4" t="s">
        <v>31</v>
      </c>
      <c r="C7" s="5">
        <v>1980</v>
      </c>
      <c r="D7" s="28">
        <f>IF(BA7=2,D8+H7,H7)</f>
        <v>1188.9199999999996</v>
      </c>
      <c r="E7" s="6">
        <f>SUMIF('Borç Yapılandırma Verileri'!$B$4:$B$856,B7:$B$444,'Borç Yapılandırma Verileri'!$C$4:$C$1098)</f>
        <v>0</v>
      </c>
      <c r="F7" s="6">
        <f>IF(E7&gt;0,E7*D7/100,0)</f>
        <v>0</v>
      </c>
      <c r="G7" s="7">
        <f aca="true" t="shared" si="0" ref="G7:G70">E7+F7</f>
        <v>0</v>
      </c>
      <c r="H7" s="25">
        <v>9.2</v>
      </c>
      <c r="I7" s="72"/>
      <c r="J7" s="73"/>
      <c r="AX7" s="16">
        <v>29221</v>
      </c>
      <c r="AZ7" s="16">
        <f aca="true" t="shared" si="1" ref="AZ7:AZ70">$I$3</f>
        <v>42522</v>
      </c>
      <c r="BA7" s="26">
        <f>IF(AX7=AZ7,1,2)</f>
        <v>2</v>
      </c>
    </row>
    <row r="8" spans="2:53" ht="19.5" thickBot="1">
      <c r="B8" s="4" t="s">
        <v>32</v>
      </c>
      <c r="C8" s="5">
        <v>1980</v>
      </c>
      <c r="D8" s="28">
        <f aca="true" t="shared" si="2" ref="D8:D71">IF(BA8=2,D9+H8,H8)</f>
        <v>1179.7199999999996</v>
      </c>
      <c r="E8" s="6">
        <f>SUMIF('Borç Yapılandırma Verileri'!$B$4:$B$856,B8:$B$444,'Borç Yapılandırma Verileri'!$C$4:$C$1098)</f>
        <v>0</v>
      </c>
      <c r="F8" s="6">
        <f aca="true" t="shared" si="3" ref="F8:F70">IF(E8&gt;0,E8*D8/100,0)</f>
        <v>0</v>
      </c>
      <c r="G8" s="7">
        <f t="shared" si="0"/>
        <v>0</v>
      </c>
      <c r="H8" s="25">
        <v>29.3</v>
      </c>
      <c r="I8" s="72"/>
      <c r="J8" s="152" t="s">
        <v>14</v>
      </c>
      <c r="K8" s="153"/>
      <c r="L8" s="153"/>
      <c r="M8" s="153"/>
      <c r="N8" s="154"/>
      <c r="AX8" s="16">
        <v>29252</v>
      </c>
      <c r="AZ8" s="16">
        <f t="shared" si="1"/>
        <v>42522</v>
      </c>
      <c r="BA8" s="26">
        <f aca="true" t="shared" si="4" ref="BA8:BA71">IF(AX8=AZ8,1,2)</f>
        <v>2</v>
      </c>
    </row>
    <row r="9" spans="2:53" ht="19.5" thickBot="1">
      <c r="B9" s="8" t="s">
        <v>33</v>
      </c>
      <c r="C9" s="5">
        <v>1980</v>
      </c>
      <c r="D9" s="28">
        <f t="shared" si="2"/>
        <v>1150.4199999999996</v>
      </c>
      <c r="E9" s="6">
        <f>SUMIF('Borç Yapılandırma Verileri'!$B$4:$B$856,B9:$B$444,'Borç Yapılandırma Verileri'!$C$4:$C$1098)</f>
        <v>0</v>
      </c>
      <c r="F9" s="6">
        <f t="shared" si="3"/>
        <v>0</v>
      </c>
      <c r="G9" s="7">
        <f t="shared" si="0"/>
        <v>0</v>
      </c>
      <c r="H9" s="25">
        <v>4.4</v>
      </c>
      <c r="I9" s="72"/>
      <c r="J9" s="155" t="s">
        <v>18</v>
      </c>
      <c r="K9" s="156"/>
      <c r="L9" s="156"/>
      <c r="M9" s="156"/>
      <c r="N9" s="157"/>
      <c r="AX9" s="16">
        <v>29281</v>
      </c>
      <c r="AZ9" s="16">
        <f t="shared" si="1"/>
        <v>42522</v>
      </c>
      <c r="BA9" s="26">
        <f t="shared" si="4"/>
        <v>2</v>
      </c>
    </row>
    <row r="10" spans="2:53" ht="19.5" thickBot="1">
      <c r="B10" s="9" t="s">
        <v>34</v>
      </c>
      <c r="C10" s="5">
        <v>1980</v>
      </c>
      <c r="D10" s="28">
        <f t="shared" si="2"/>
        <v>1146.0199999999995</v>
      </c>
      <c r="E10" s="6">
        <f>SUMIF('Borç Yapılandırma Verileri'!$B$4:$B$856,B10:$B$444,'Borç Yapılandırma Verileri'!$C$4:$C$1098)</f>
        <v>0</v>
      </c>
      <c r="F10" s="6">
        <f t="shared" si="3"/>
        <v>0</v>
      </c>
      <c r="G10" s="7">
        <f t="shared" si="0"/>
        <v>0</v>
      </c>
      <c r="H10" s="25">
        <v>3.5</v>
      </c>
      <c r="I10" s="72"/>
      <c r="J10" s="73"/>
      <c r="K10" s="74"/>
      <c r="O10" s="75"/>
      <c r="AX10" s="16">
        <v>29312</v>
      </c>
      <c r="AZ10" s="16">
        <f t="shared" si="1"/>
        <v>42522</v>
      </c>
      <c r="BA10" s="26">
        <f t="shared" si="4"/>
        <v>2</v>
      </c>
    </row>
    <row r="11" spans="2:53" ht="19.5" thickBot="1">
      <c r="B11" s="8" t="s">
        <v>35</v>
      </c>
      <c r="C11" s="5">
        <v>1980</v>
      </c>
      <c r="D11" s="28">
        <f t="shared" si="2"/>
        <v>1142.5199999999995</v>
      </c>
      <c r="E11" s="6">
        <f>SUMIF('Borç Yapılandırma Verileri'!$B$4:$B$856,B11:$B$444,'Borç Yapılandırma Verileri'!$C$4:$C$1098)</f>
        <v>0</v>
      </c>
      <c r="F11" s="6">
        <f t="shared" si="3"/>
        <v>0</v>
      </c>
      <c r="G11" s="7">
        <f t="shared" si="0"/>
        <v>0</v>
      </c>
      <c r="H11" s="25">
        <v>2.9</v>
      </c>
      <c r="I11" s="72"/>
      <c r="J11" s="160"/>
      <c r="K11" s="160"/>
      <c r="L11" s="160"/>
      <c r="M11" s="160"/>
      <c r="N11" s="160"/>
      <c r="O11" s="75"/>
      <c r="AX11" s="16">
        <v>29342</v>
      </c>
      <c r="AZ11" s="16">
        <f t="shared" si="1"/>
        <v>42522</v>
      </c>
      <c r="BA11" s="26">
        <f t="shared" si="4"/>
        <v>2</v>
      </c>
    </row>
    <row r="12" spans="2:53" ht="18" customHeight="1" thickBot="1">
      <c r="B12" s="9" t="s">
        <v>36</v>
      </c>
      <c r="C12" s="5">
        <v>1980</v>
      </c>
      <c r="D12" s="28">
        <f t="shared" si="2"/>
        <v>1139.6199999999994</v>
      </c>
      <c r="E12" s="6">
        <f>SUMIF('Borç Yapılandırma Verileri'!$B$4:$B$856,B12:$B$444,'Borç Yapılandırma Verileri'!$C$4:$C$1098)</f>
        <v>0</v>
      </c>
      <c r="F12" s="6">
        <f t="shared" si="3"/>
        <v>0</v>
      </c>
      <c r="G12" s="7">
        <f t="shared" si="0"/>
        <v>0</v>
      </c>
      <c r="H12" s="25">
        <v>2.8</v>
      </c>
      <c r="I12" s="72"/>
      <c r="J12" s="160"/>
      <c r="K12" s="160"/>
      <c r="L12" s="160"/>
      <c r="M12" s="160"/>
      <c r="N12" s="160"/>
      <c r="AX12" s="16">
        <v>29373</v>
      </c>
      <c r="AZ12" s="16">
        <f t="shared" si="1"/>
        <v>42522</v>
      </c>
      <c r="BA12" s="26">
        <f t="shared" si="4"/>
        <v>2</v>
      </c>
    </row>
    <row r="13" spans="2:53" ht="19.5" customHeight="1" thickBot="1">
      <c r="B13" s="8" t="s">
        <v>37</v>
      </c>
      <c r="C13" s="5">
        <v>1980</v>
      </c>
      <c r="D13" s="28">
        <f t="shared" si="2"/>
        <v>1136.8199999999995</v>
      </c>
      <c r="E13" s="6">
        <f>SUMIF('Borç Yapılandırma Verileri'!$B$4:$B$856,B13:$B$444,'Borç Yapılandırma Verileri'!$C$4:$C$1098)</f>
        <v>0</v>
      </c>
      <c r="F13" s="6">
        <f t="shared" si="3"/>
        <v>0</v>
      </c>
      <c r="G13" s="7">
        <f t="shared" si="0"/>
        <v>0</v>
      </c>
      <c r="H13" s="25">
        <v>0.2</v>
      </c>
      <c r="I13" s="72"/>
      <c r="J13" s="158" t="s">
        <v>11</v>
      </c>
      <c r="K13" s="158"/>
      <c r="L13" s="158"/>
      <c r="M13" s="158"/>
      <c r="N13" s="158"/>
      <c r="AX13" s="16">
        <v>29403</v>
      </c>
      <c r="AZ13" s="16">
        <f t="shared" si="1"/>
        <v>42522</v>
      </c>
      <c r="BA13" s="26">
        <f t="shared" si="4"/>
        <v>2</v>
      </c>
    </row>
    <row r="14" spans="2:53" ht="18" customHeight="1" thickBot="1">
      <c r="B14" s="9" t="s">
        <v>38</v>
      </c>
      <c r="C14" s="5">
        <v>1980</v>
      </c>
      <c r="D14" s="28">
        <f t="shared" si="2"/>
        <v>1136.6199999999994</v>
      </c>
      <c r="E14" s="6">
        <f>SUMIF('Borç Yapılandırma Verileri'!$B$4:$B$856,B14:$B$444,'Borç Yapılandırma Verileri'!$C$4:$C$1098)</f>
        <v>0</v>
      </c>
      <c r="F14" s="6">
        <f t="shared" si="3"/>
        <v>0</v>
      </c>
      <c r="G14" s="7">
        <f t="shared" si="0"/>
        <v>0</v>
      </c>
      <c r="H14" s="25">
        <v>1.5</v>
      </c>
      <c r="I14" s="72"/>
      <c r="J14" s="158"/>
      <c r="K14" s="158"/>
      <c r="L14" s="158"/>
      <c r="M14" s="158"/>
      <c r="N14" s="158"/>
      <c r="AX14" s="16">
        <v>29434</v>
      </c>
      <c r="AZ14" s="16">
        <f t="shared" si="1"/>
        <v>42522</v>
      </c>
      <c r="BA14" s="26">
        <f t="shared" si="4"/>
        <v>2</v>
      </c>
    </row>
    <row r="15" spans="2:53" ht="18" thickBot="1">
      <c r="B15" s="8" t="s">
        <v>39</v>
      </c>
      <c r="C15" s="5">
        <v>1980</v>
      </c>
      <c r="D15" s="28">
        <f t="shared" si="2"/>
        <v>1135.1199999999994</v>
      </c>
      <c r="E15" s="6">
        <f>SUMIF('Borç Yapılandırma Verileri'!$B$4:$B$856,B15:$B$444,'Borç Yapılandırma Verileri'!$C$4:$C$1098)</f>
        <v>0</v>
      </c>
      <c r="F15" s="6">
        <f t="shared" si="3"/>
        <v>0</v>
      </c>
      <c r="G15" s="7">
        <f t="shared" si="0"/>
        <v>0</v>
      </c>
      <c r="H15" s="25">
        <v>3.5</v>
      </c>
      <c r="I15" s="72"/>
      <c r="J15" s="158"/>
      <c r="K15" s="158"/>
      <c r="L15" s="158"/>
      <c r="M15" s="158"/>
      <c r="N15" s="158"/>
      <c r="AX15" s="16">
        <v>29465</v>
      </c>
      <c r="AZ15" s="16">
        <f t="shared" si="1"/>
        <v>42522</v>
      </c>
      <c r="BA15" s="26">
        <f t="shared" si="4"/>
        <v>2</v>
      </c>
    </row>
    <row r="16" spans="2:53" ht="18" thickBot="1">
      <c r="B16" s="9" t="s">
        <v>40</v>
      </c>
      <c r="C16" s="5">
        <v>1980</v>
      </c>
      <c r="D16" s="28">
        <f t="shared" si="2"/>
        <v>1131.6199999999994</v>
      </c>
      <c r="E16" s="6">
        <f>SUMIF('Borç Yapılandırma Verileri'!$B$4:$B$856,B16:$B$444,'Borç Yapılandırma Verileri'!$C$4:$C$1098)</f>
        <v>0</v>
      </c>
      <c r="F16" s="6">
        <f t="shared" si="3"/>
        <v>0</v>
      </c>
      <c r="G16" s="7">
        <f t="shared" si="0"/>
        <v>0</v>
      </c>
      <c r="H16" s="25">
        <v>7.1</v>
      </c>
      <c r="I16" s="72"/>
      <c r="J16" s="158"/>
      <c r="K16" s="158"/>
      <c r="L16" s="158"/>
      <c r="M16" s="158"/>
      <c r="N16" s="158"/>
      <c r="AX16" s="16">
        <v>29495</v>
      </c>
      <c r="AZ16" s="16">
        <f t="shared" si="1"/>
        <v>42522</v>
      </c>
      <c r="BA16" s="26">
        <f t="shared" si="4"/>
        <v>2</v>
      </c>
    </row>
    <row r="17" spans="2:53" ht="15.75" customHeight="1" thickBot="1">
      <c r="B17" s="8" t="s">
        <v>41</v>
      </c>
      <c r="C17" s="5">
        <v>1980</v>
      </c>
      <c r="D17" s="28">
        <f t="shared" si="2"/>
        <v>1124.5199999999995</v>
      </c>
      <c r="E17" s="6">
        <f>SUMIF('Borç Yapılandırma Verileri'!$B$4:$B$856,B17:$B$444,'Borç Yapılandırma Verileri'!$C$4:$C$1098)</f>
        <v>0</v>
      </c>
      <c r="F17" s="6">
        <f t="shared" si="3"/>
        <v>0</v>
      </c>
      <c r="G17" s="7">
        <f t="shared" si="0"/>
        <v>0</v>
      </c>
      <c r="H17" s="25">
        <v>3.8</v>
      </c>
      <c r="I17" s="72"/>
      <c r="J17" s="159" t="s">
        <v>5</v>
      </c>
      <c r="K17" s="159"/>
      <c r="L17" s="159"/>
      <c r="M17" s="159"/>
      <c r="N17" s="159"/>
      <c r="AX17" s="16">
        <v>29526</v>
      </c>
      <c r="AZ17" s="16">
        <f t="shared" si="1"/>
        <v>42522</v>
      </c>
      <c r="BA17" s="26">
        <f t="shared" si="4"/>
        <v>2</v>
      </c>
    </row>
    <row r="18" spans="2:53" ht="15.75" customHeight="1" thickBot="1">
      <c r="B18" s="9" t="s">
        <v>42</v>
      </c>
      <c r="C18" s="5">
        <v>1980</v>
      </c>
      <c r="D18" s="28">
        <f t="shared" si="2"/>
        <v>1120.7199999999996</v>
      </c>
      <c r="E18" s="6">
        <f>SUMIF('Borç Yapılandırma Verileri'!$B$4:$B$856,B18:$B$444,'Borç Yapılandırma Verileri'!$C$4:$C$1098)</f>
        <v>0</v>
      </c>
      <c r="F18" s="6">
        <f t="shared" si="3"/>
        <v>0</v>
      </c>
      <c r="G18" s="7">
        <f t="shared" si="0"/>
        <v>0</v>
      </c>
      <c r="H18" s="25">
        <v>3.1</v>
      </c>
      <c r="I18" s="72"/>
      <c r="O18" s="76"/>
      <c r="P18" s="77"/>
      <c r="AX18" s="16">
        <v>29556</v>
      </c>
      <c r="AZ18" s="16">
        <f t="shared" si="1"/>
        <v>42522</v>
      </c>
      <c r="BA18" s="26">
        <f t="shared" si="4"/>
        <v>2</v>
      </c>
    </row>
    <row r="19" spans="2:53" ht="15.75" customHeight="1" thickBot="1">
      <c r="B19" s="4" t="s">
        <v>43</v>
      </c>
      <c r="C19" s="5">
        <v>1981</v>
      </c>
      <c r="D19" s="28">
        <f t="shared" si="2"/>
        <v>1117.6199999999997</v>
      </c>
      <c r="E19" s="6">
        <f>SUMIF('Borç Yapılandırma Verileri'!$B$4:$B$856,B19:$B$444,'Borç Yapılandırma Verileri'!$C$4:$C$1098)</f>
        <v>0</v>
      </c>
      <c r="F19" s="6">
        <f t="shared" si="3"/>
        <v>0</v>
      </c>
      <c r="G19" s="7">
        <f t="shared" si="0"/>
        <v>0</v>
      </c>
      <c r="H19" s="25">
        <v>4.6</v>
      </c>
      <c r="I19" s="72"/>
      <c r="O19" s="76"/>
      <c r="P19" s="77"/>
      <c r="AX19" s="16">
        <v>29587</v>
      </c>
      <c r="AZ19" s="16">
        <f t="shared" si="1"/>
        <v>42522</v>
      </c>
      <c r="BA19" s="26">
        <f t="shared" si="4"/>
        <v>2</v>
      </c>
    </row>
    <row r="20" spans="2:53" ht="15.75" customHeight="1" thickBot="1">
      <c r="B20" s="4" t="s">
        <v>44</v>
      </c>
      <c r="C20" s="5">
        <v>1981</v>
      </c>
      <c r="D20" s="28">
        <f t="shared" si="2"/>
        <v>1113.0199999999998</v>
      </c>
      <c r="E20" s="6">
        <f>SUMIF('Borç Yapılandırma Verileri'!$B$4:$B$856,B20:$B$444,'Borç Yapılandırma Verileri'!$C$4:$C$1098)</f>
        <v>0</v>
      </c>
      <c r="F20" s="6">
        <f t="shared" si="3"/>
        <v>0</v>
      </c>
      <c r="G20" s="7">
        <f t="shared" si="0"/>
        <v>0</v>
      </c>
      <c r="H20" s="25">
        <v>2.2</v>
      </c>
      <c r="I20" s="72"/>
      <c r="O20" s="76"/>
      <c r="P20" s="77"/>
      <c r="AX20" s="16">
        <v>29618</v>
      </c>
      <c r="AZ20" s="16">
        <f t="shared" si="1"/>
        <v>42522</v>
      </c>
      <c r="BA20" s="26">
        <f t="shared" si="4"/>
        <v>2</v>
      </c>
    </row>
    <row r="21" spans="2:53" ht="18" customHeight="1" thickBot="1">
      <c r="B21" s="8" t="s">
        <v>45</v>
      </c>
      <c r="C21" s="5">
        <v>1981</v>
      </c>
      <c r="D21" s="28">
        <f t="shared" si="2"/>
        <v>1110.8199999999997</v>
      </c>
      <c r="E21" s="6">
        <f>SUMIF('Borç Yapılandırma Verileri'!$B$4:$B$856,B21:$B$444,'Borç Yapılandırma Verileri'!$C$4:$C$1098)</f>
        <v>0</v>
      </c>
      <c r="F21" s="6">
        <f t="shared" si="3"/>
        <v>0</v>
      </c>
      <c r="G21" s="7">
        <f t="shared" si="0"/>
        <v>0</v>
      </c>
      <c r="H21" s="25">
        <v>0.8</v>
      </c>
      <c r="I21" s="72"/>
      <c r="O21" s="76"/>
      <c r="P21" s="77"/>
      <c r="AX21" s="16">
        <v>29646</v>
      </c>
      <c r="AZ21" s="16">
        <f t="shared" si="1"/>
        <v>42522</v>
      </c>
      <c r="BA21" s="26">
        <f t="shared" si="4"/>
        <v>2</v>
      </c>
    </row>
    <row r="22" spans="2:53" ht="18" thickBot="1">
      <c r="B22" s="9" t="s">
        <v>46</v>
      </c>
      <c r="C22" s="5">
        <v>1981</v>
      </c>
      <c r="D22" s="28">
        <f t="shared" si="2"/>
        <v>1110.0199999999998</v>
      </c>
      <c r="E22" s="6">
        <f>SUMIF('Borç Yapılandırma Verileri'!$B$4:$B$856,B22:$B$444,'Borç Yapılandırma Verileri'!$C$4:$C$1098)</f>
        <v>0</v>
      </c>
      <c r="F22" s="6">
        <f t="shared" si="3"/>
        <v>0</v>
      </c>
      <c r="G22" s="7">
        <f t="shared" si="0"/>
        <v>0</v>
      </c>
      <c r="H22" s="25">
        <v>0.8</v>
      </c>
      <c r="I22" s="72"/>
      <c r="AX22" s="16">
        <v>29677</v>
      </c>
      <c r="AZ22" s="16">
        <f t="shared" si="1"/>
        <v>42522</v>
      </c>
      <c r="BA22" s="26">
        <f t="shared" si="4"/>
        <v>2</v>
      </c>
    </row>
    <row r="23" spans="2:53" ht="18" thickBot="1">
      <c r="B23" s="8" t="s">
        <v>47</v>
      </c>
      <c r="C23" s="5">
        <v>1981</v>
      </c>
      <c r="D23" s="28">
        <f t="shared" si="2"/>
        <v>1109.2199999999998</v>
      </c>
      <c r="E23" s="6">
        <f>SUMIF('Borç Yapılandırma Verileri'!$B$4:$B$856,B23:$B$444,'Borç Yapılandırma Verileri'!$C$4:$C$1098)</f>
        <v>0</v>
      </c>
      <c r="F23" s="6">
        <f t="shared" si="3"/>
        <v>0</v>
      </c>
      <c r="G23" s="7">
        <f t="shared" si="0"/>
        <v>0</v>
      </c>
      <c r="H23" s="25">
        <v>2.2</v>
      </c>
      <c r="I23" s="72"/>
      <c r="AX23" s="16">
        <v>29707</v>
      </c>
      <c r="AZ23" s="16">
        <f t="shared" si="1"/>
        <v>42522</v>
      </c>
      <c r="BA23" s="26">
        <f t="shared" si="4"/>
        <v>2</v>
      </c>
    </row>
    <row r="24" spans="2:53" ht="18" thickBot="1">
      <c r="B24" s="9" t="s">
        <v>48</v>
      </c>
      <c r="C24" s="5">
        <v>1981</v>
      </c>
      <c r="D24" s="28">
        <f t="shared" si="2"/>
        <v>1107.0199999999998</v>
      </c>
      <c r="E24" s="6">
        <f>SUMIF('Borç Yapılandırma Verileri'!$B$4:$B$856,B24:$B$444,'Borç Yapılandırma Verileri'!$C$4:$C$1098)</f>
        <v>0</v>
      </c>
      <c r="F24" s="6">
        <f t="shared" si="3"/>
        <v>0</v>
      </c>
      <c r="G24" s="7">
        <f t="shared" si="0"/>
        <v>0</v>
      </c>
      <c r="H24" s="25">
        <v>6.4</v>
      </c>
      <c r="I24" s="72"/>
      <c r="AX24" s="16">
        <v>29738</v>
      </c>
      <c r="AZ24" s="16">
        <f t="shared" si="1"/>
        <v>42522</v>
      </c>
      <c r="BA24" s="26">
        <f t="shared" si="4"/>
        <v>2</v>
      </c>
    </row>
    <row r="25" spans="2:53" ht="18" thickBot="1">
      <c r="B25" s="8" t="s">
        <v>49</v>
      </c>
      <c r="C25" s="5">
        <v>1981</v>
      </c>
      <c r="D25" s="28">
        <f t="shared" si="2"/>
        <v>1100.6199999999997</v>
      </c>
      <c r="E25" s="6">
        <f>SUMIF('Borç Yapılandırma Verileri'!$B$4:$B$856,B25:$B$444,'Borç Yapılandırma Verileri'!$C$4:$C$1098)</f>
        <v>0</v>
      </c>
      <c r="F25" s="6">
        <f t="shared" si="3"/>
        <v>0</v>
      </c>
      <c r="G25" s="7">
        <f t="shared" si="0"/>
        <v>0</v>
      </c>
      <c r="H25" s="25">
        <v>0.2</v>
      </c>
      <c r="I25" s="72"/>
      <c r="AX25" s="16">
        <v>29768</v>
      </c>
      <c r="AZ25" s="16">
        <f t="shared" si="1"/>
        <v>42522</v>
      </c>
      <c r="BA25" s="26">
        <f t="shared" si="4"/>
        <v>2</v>
      </c>
    </row>
    <row r="26" spans="2:53" ht="18" customHeight="1" thickBot="1">
      <c r="B26" s="9" t="s">
        <v>50</v>
      </c>
      <c r="C26" s="5">
        <v>1981</v>
      </c>
      <c r="D26" s="28">
        <f t="shared" si="2"/>
        <v>1100.4199999999996</v>
      </c>
      <c r="E26" s="6">
        <f>SUMIF('Borç Yapılandırma Verileri'!$B$4:$B$856,B26:$B$444,'Borç Yapılandırma Verileri'!$C$4:$C$1098)</f>
        <v>0</v>
      </c>
      <c r="F26" s="6">
        <f t="shared" si="3"/>
        <v>0</v>
      </c>
      <c r="G26" s="7">
        <f t="shared" si="0"/>
        <v>0</v>
      </c>
      <c r="H26" s="25">
        <v>1.1</v>
      </c>
      <c r="I26" s="72"/>
      <c r="AX26" s="16">
        <v>29799</v>
      </c>
      <c r="AZ26" s="16">
        <f t="shared" si="1"/>
        <v>42522</v>
      </c>
      <c r="BA26" s="26">
        <f t="shared" si="4"/>
        <v>2</v>
      </c>
    </row>
    <row r="27" spans="2:53" ht="18" thickBot="1">
      <c r="B27" s="8" t="s">
        <v>51</v>
      </c>
      <c r="C27" s="5">
        <v>1981</v>
      </c>
      <c r="D27" s="28">
        <f t="shared" si="2"/>
        <v>1099.3199999999997</v>
      </c>
      <c r="E27" s="6">
        <f>SUMIF('Borç Yapılandırma Verileri'!$B$4:$B$856,B27:$B$444,'Borç Yapılandırma Verileri'!$C$4:$C$1098)</f>
        <v>0</v>
      </c>
      <c r="F27" s="6">
        <f t="shared" si="3"/>
        <v>0</v>
      </c>
      <c r="G27" s="7">
        <f t="shared" si="0"/>
        <v>0</v>
      </c>
      <c r="H27" s="25">
        <v>2.9</v>
      </c>
      <c r="I27" s="72"/>
      <c r="AX27" s="16">
        <v>29830</v>
      </c>
      <c r="AZ27" s="16">
        <f t="shared" si="1"/>
        <v>42522</v>
      </c>
      <c r="BA27" s="26">
        <f t="shared" si="4"/>
        <v>2</v>
      </c>
    </row>
    <row r="28" spans="2:53" ht="18" thickBot="1">
      <c r="B28" s="9" t="s">
        <v>52</v>
      </c>
      <c r="C28" s="5">
        <v>1981</v>
      </c>
      <c r="D28" s="28">
        <f t="shared" si="2"/>
        <v>1096.4199999999996</v>
      </c>
      <c r="E28" s="6">
        <f>SUMIF('Borç Yapılandırma Verileri'!$B$4:$B$856,B28:$B$444,'Borç Yapılandırma Verileri'!$C$4:$C$1098)</f>
        <v>0</v>
      </c>
      <c r="F28" s="6">
        <f t="shared" si="3"/>
        <v>0</v>
      </c>
      <c r="G28" s="7">
        <f t="shared" si="0"/>
        <v>0</v>
      </c>
      <c r="H28" s="25">
        <v>1.6</v>
      </c>
      <c r="I28" s="72"/>
      <c r="AX28" s="16">
        <v>29860</v>
      </c>
      <c r="AZ28" s="16">
        <f t="shared" si="1"/>
        <v>42522</v>
      </c>
      <c r="BA28" s="26">
        <f t="shared" si="4"/>
        <v>2</v>
      </c>
    </row>
    <row r="29" spans="2:53" ht="18" thickBot="1">
      <c r="B29" s="8" t="s">
        <v>53</v>
      </c>
      <c r="C29" s="5">
        <v>1981</v>
      </c>
      <c r="D29" s="28">
        <f t="shared" si="2"/>
        <v>1094.8199999999997</v>
      </c>
      <c r="E29" s="6">
        <f>SUMIF('Borç Yapılandırma Verileri'!$B$4:$B$856,B29:$B$444,'Borç Yapılandırma Verileri'!$C$4:$C$1098)</f>
        <v>0</v>
      </c>
      <c r="F29" s="6">
        <f t="shared" si="3"/>
        <v>0</v>
      </c>
      <c r="G29" s="7">
        <f t="shared" si="0"/>
        <v>0</v>
      </c>
      <c r="H29" s="25">
        <v>2</v>
      </c>
      <c r="I29" s="72"/>
      <c r="AX29" s="16">
        <v>29891</v>
      </c>
      <c r="AZ29" s="16">
        <f t="shared" si="1"/>
        <v>42522</v>
      </c>
      <c r="BA29" s="26">
        <f t="shared" si="4"/>
        <v>2</v>
      </c>
    </row>
    <row r="30" spans="2:53" ht="18" thickBot="1">
      <c r="B30" s="9" t="s">
        <v>54</v>
      </c>
      <c r="C30" s="5">
        <v>1981</v>
      </c>
      <c r="D30" s="28">
        <f t="shared" si="2"/>
        <v>1092.8199999999997</v>
      </c>
      <c r="E30" s="6">
        <f>SUMIF('Borç Yapılandırma Verileri'!$B$4:$B$856,B30:$B$444,'Borç Yapılandırma Verileri'!$C$4:$C$1098)</f>
        <v>0</v>
      </c>
      <c r="F30" s="6">
        <f t="shared" si="3"/>
        <v>0</v>
      </c>
      <c r="G30" s="7">
        <f t="shared" si="0"/>
        <v>0</v>
      </c>
      <c r="H30" s="25">
        <v>1.7</v>
      </c>
      <c r="I30" s="72"/>
      <c r="AX30" s="16">
        <v>29921</v>
      </c>
      <c r="AZ30" s="16">
        <f t="shared" si="1"/>
        <v>42522</v>
      </c>
      <c r="BA30" s="26">
        <f t="shared" si="4"/>
        <v>2</v>
      </c>
    </row>
    <row r="31" spans="2:53" ht="18" thickBot="1">
      <c r="B31" s="4" t="s">
        <v>55</v>
      </c>
      <c r="C31" s="5">
        <v>1982</v>
      </c>
      <c r="D31" s="28">
        <f t="shared" si="2"/>
        <v>1091.1199999999997</v>
      </c>
      <c r="E31" s="6">
        <f>SUMIF('Borç Yapılandırma Verileri'!$B$4:$B$856,B31:$B$444,'Borç Yapılandırma Verileri'!$C$4:$C$1098)</f>
        <v>0</v>
      </c>
      <c r="F31" s="6">
        <f t="shared" si="3"/>
        <v>0</v>
      </c>
      <c r="G31" s="7">
        <f t="shared" si="0"/>
        <v>0</v>
      </c>
      <c r="H31" s="25">
        <v>3.6</v>
      </c>
      <c r="I31" s="72"/>
      <c r="AX31" s="16">
        <v>29952</v>
      </c>
      <c r="AZ31" s="16">
        <f t="shared" si="1"/>
        <v>42522</v>
      </c>
      <c r="BA31" s="26">
        <f t="shared" si="4"/>
        <v>2</v>
      </c>
    </row>
    <row r="32" spans="2:53" ht="18" thickBot="1">
      <c r="B32" s="4" t="s">
        <v>56</v>
      </c>
      <c r="C32" s="5">
        <v>1982</v>
      </c>
      <c r="D32" s="28">
        <f t="shared" si="2"/>
        <v>1087.5199999999998</v>
      </c>
      <c r="E32" s="6">
        <f>SUMIF('Borç Yapılandırma Verileri'!$B$4:$B$856,B32:$B$444,'Borç Yapılandırma Verileri'!$C$4:$C$1098)</f>
        <v>0</v>
      </c>
      <c r="F32" s="6">
        <f t="shared" si="3"/>
        <v>0</v>
      </c>
      <c r="G32" s="7">
        <f t="shared" si="0"/>
        <v>0</v>
      </c>
      <c r="H32" s="25">
        <v>3.7</v>
      </c>
      <c r="I32" s="72"/>
      <c r="AX32" s="16">
        <v>29983</v>
      </c>
      <c r="AZ32" s="16">
        <f t="shared" si="1"/>
        <v>42522</v>
      </c>
      <c r="BA32" s="26">
        <f t="shared" si="4"/>
        <v>2</v>
      </c>
    </row>
    <row r="33" spans="2:53" ht="18" customHeight="1" thickBot="1">
      <c r="B33" s="8" t="s">
        <v>57</v>
      </c>
      <c r="C33" s="5">
        <v>1982</v>
      </c>
      <c r="D33" s="28">
        <f t="shared" si="2"/>
        <v>1083.8199999999997</v>
      </c>
      <c r="E33" s="6">
        <f>SUMIF('Borç Yapılandırma Verileri'!$B$4:$B$856,B33:$B$444,'Borç Yapılandırma Verileri'!$C$4:$C$1098)</f>
        <v>0</v>
      </c>
      <c r="F33" s="6">
        <f t="shared" si="3"/>
        <v>0</v>
      </c>
      <c r="G33" s="7">
        <f t="shared" si="0"/>
        <v>0</v>
      </c>
      <c r="H33" s="25">
        <v>3.3</v>
      </c>
      <c r="I33" s="72"/>
      <c r="AX33" s="16">
        <v>30011</v>
      </c>
      <c r="AZ33" s="16">
        <f t="shared" si="1"/>
        <v>42522</v>
      </c>
      <c r="BA33" s="26">
        <f t="shared" si="4"/>
        <v>2</v>
      </c>
    </row>
    <row r="34" spans="2:53" ht="18" thickBot="1">
      <c r="B34" s="9" t="s">
        <v>58</v>
      </c>
      <c r="C34" s="5">
        <v>1982</v>
      </c>
      <c r="D34" s="28">
        <f t="shared" si="2"/>
        <v>1080.5199999999998</v>
      </c>
      <c r="E34" s="6">
        <f>SUMIF('Borç Yapılandırma Verileri'!$B$4:$B$856,B34:$B$444,'Borç Yapılandırma Verileri'!$C$4:$C$1098)</f>
        <v>0</v>
      </c>
      <c r="F34" s="6">
        <f t="shared" si="3"/>
        <v>0</v>
      </c>
      <c r="G34" s="7">
        <f t="shared" si="0"/>
        <v>0</v>
      </c>
      <c r="H34" s="25">
        <v>1.9</v>
      </c>
      <c r="I34" s="72"/>
      <c r="AX34" s="16">
        <v>30042</v>
      </c>
      <c r="AZ34" s="16">
        <f t="shared" si="1"/>
        <v>42522</v>
      </c>
      <c r="BA34" s="26">
        <f t="shared" si="4"/>
        <v>2</v>
      </c>
    </row>
    <row r="35" spans="2:53" ht="18" thickBot="1">
      <c r="B35" s="8" t="s">
        <v>59</v>
      </c>
      <c r="C35" s="5">
        <v>1982</v>
      </c>
      <c r="D35" s="28">
        <f t="shared" si="2"/>
        <v>1078.6199999999997</v>
      </c>
      <c r="E35" s="6">
        <f>SUMIF('Borç Yapılandırma Verileri'!$B$4:$B$856,B35:$B$444,'Borç Yapılandırma Verileri'!$C$4:$C$1098)</f>
        <v>0</v>
      </c>
      <c r="F35" s="6">
        <f t="shared" si="3"/>
        <v>0</v>
      </c>
      <c r="G35" s="7">
        <f t="shared" si="0"/>
        <v>0</v>
      </c>
      <c r="H35" s="25">
        <v>1.3</v>
      </c>
      <c r="I35" s="72"/>
      <c r="AX35" s="16">
        <v>30072</v>
      </c>
      <c r="AZ35" s="16">
        <f t="shared" si="1"/>
        <v>42522</v>
      </c>
      <c r="BA35" s="26">
        <f t="shared" si="4"/>
        <v>2</v>
      </c>
    </row>
    <row r="36" spans="2:53" ht="18" thickBot="1">
      <c r="B36" s="9" t="s">
        <v>60</v>
      </c>
      <c r="C36" s="5">
        <v>1982</v>
      </c>
      <c r="D36" s="28">
        <f t="shared" si="2"/>
        <v>1077.3199999999997</v>
      </c>
      <c r="E36" s="6">
        <f>SUMIF('Borç Yapılandırma Verileri'!$B$4:$B$856,B36:$B$444,'Borç Yapılandırma Verileri'!$C$4:$C$1098)</f>
        <v>0</v>
      </c>
      <c r="F36" s="6">
        <f t="shared" si="3"/>
        <v>0</v>
      </c>
      <c r="G36" s="7">
        <f t="shared" si="0"/>
        <v>0</v>
      </c>
      <c r="H36" s="25">
        <v>1.4</v>
      </c>
      <c r="I36" s="72"/>
      <c r="AX36" s="16">
        <v>30103</v>
      </c>
      <c r="AZ36" s="16">
        <f t="shared" si="1"/>
        <v>42522</v>
      </c>
      <c r="BA36" s="26">
        <f t="shared" si="4"/>
        <v>2</v>
      </c>
    </row>
    <row r="37" spans="2:53" ht="15.75" customHeight="1" thickBot="1">
      <c r="B37" s="8" t="s">
        <v>61</v>
      </c>
      <c r="C37" s="5">
        <v>1982</v>
      </c>
      <c r="D37" s="28">
        <f t="shared" si="2"/>
        <v>1075.9199999999996</v>
      </c>
      <c r="E37" s="6">
        <f>SUMIF('Borç Yapılandırma Verileri'!$B$4:$B$856,B37:$B$444,'Borç Yapılandırma Verileri'!$C$4:$C$1098)</f>
        <v>0</v>
      </c>
      <c r="F37" s="6">
        <f t="shared" si="3"/>
        <v>0</v>
      </c>
      <c r="G37" s="7">
        <f t="shared" si="0"/>
        <v>0</v>
      </c>
      <c r="H37" s="25">
        <v>2</v>
      </c>
      <c r="I37" s="72"/>
      <c r="AX37" s="16">
        <v>30133</v>
      </c>
      <c r="AZ37" s="16">
        <f t="shared" si="1"/>
        <v>42522</v>
      </c>
      <c r="BA37" s="26">
        <f t="shared" si="4"/>
        <v>2</v>
      </c>
    </row>
    <row r="38" spans="2:53" ht="15.75" customHeight="1" thickBot="1">
      <c r="B38" s="9" t="s">
        <v>62</v>
      </c>
      <c r="C38" s="5">
        <v>1982</v>
      </c>
      <c r="D38" s="28">
        <f t="shared" si="2"/>
        <v>1073.9199999999996</v>
      </c>
      <c r="E38" s="6">
        <f>SUMIF('Borç Yapılandırma Verileri'!$B$4:$B$856,B38:$B$444,'Borç Yapılandırma Verileri'!$C$4:$C$1098)</f>
        <v>0</v>
      </c>
      <c r="F38" s="6">
        <f t="shared" si="3"/>
        <v>0</v>
      </c>
      <c r="G38" s="7">
        <f t="shared" si="0"/>
        <v>0</v>
      </c>
      <c r="H38" s="25">
        <v>1.9</v>
      </c>
      <c r="I38" s="72"/>
      <c r="AX38" s="16">
        <v>30164</v>
      </c>
      <c r="AZ38" s="16">
        <f t="shared" si="1"/>
        <v>42522</v>
      </c>
      <c r="BA38" s="26">
        <f t="shared" si="4"/>
        <v>2</v>
      </c>
    </row>
    <row r="39" spans="2:53" ht="15.75" customHeight="1" thickBot="1">
      <c r="B39" s="8" t="s">
        <v>63</v>
      </c>
      <c r="C39" s="5">
        <v>1982</v>
      </c>
      <c r="D39" s="28">
        <f t="shared" si="2"/>
        <v>1072.0199999999995</v>
      </c>
      <c r="E39" s="6">
        <f>SUMIF('Borç Yapılandırma Verileri'!$B$4:$B$856,B39:$B$444,'Borç Yapılandırma Verileri'!$C$4:$C$1098)</f>
        <v>0</v>
      </c>
      <c r="F39" s="6">
        <f t="shared" si="3"/>
        <v>0</v>
      </c>
      <c r="G39" s="7">
        <f t="shared" si="0"/>
        <v>0</v>
      </c>
      <c r="H39" s="25">
        <v>1.1</v>
      </c>
      <c r="I39" s="72"/>
      <c r="AX39" s="16">
        <v>30195</v>
      </c>
      <c r="AZ39" s="16">
        <f t="shared" si="1"/>
        <v>42522</v>
      </c>
      <c r="BA39" s="26">
        <f t="shared" si="4"/>
        <v>2</v>
      </c>
    </row>
    <row r="40" spans="2:53" ht="15.75" customHeight="1" thickBot="1">
      <c r="B40" s="9" t="s">
        <v>64</v>
      </c>
      <c r="C40" s="5">
        <v>1982</v>
      </c>
      <c r="D40" s="28">
        <f t="shared" si="2"/>
        <v>1070.9199999999996</v>
      </c>
      <c r="E40" s="6">
        <f>SUMIF('Borç Yapılandırma Verileri'!$B$4:$B$856,B40:$B$444,'Borç Yapılandırma Verileri'!$C$4:$C$1098)</f>
        <v>0</v>
      </c>
      <c r="F40" s="6">
        <f t="shared" si="3"/>
        <v>0</v>
      </c>
      <c r="G40" s="7">
        <f t="shared" si="0"/>
        <v>0</v>
      </c>
      <c r="H40" s="25">
        <v>0.8</v>
      </c>
      <c r="I40" s="72"/>
      <c r="AX40" s="16">
        <v>30225</v>
      </c>
      <c r="AZ40" s="16">
        <f t="shared" si="1"/>
        <v>42522</v>
      </c>
      <c r="BA40" s="26">
        <f t="shared" si="4"/>
        <v>2</v>
      </c>
    </row>
    <row r="41" spans="2:53" ht="18" thickBot="1">
      <c r="B41" s="8" t="s">
        <v>65</v>
      </c>
      <c r="C41" s="5">
        <v>1982</v>
      </c>
      <c r="D41" s="28">
        <f t="shared" si="2"/>
        <v>1070.1199999999997</v>
      </c>
      <c r="E41" s="6">
        <f>SUMIF('Borç Yapılandırma Verileri'!$B$4:$B$856,B41:$B$444,'Borç Yapılandırma Verileri'!$C$4:$C$1098)</f>
        <v>0</v>
      </c>
      <c r="F41" s="6">
        <f t="shared" si="3"/>
        <v>0</v>
      </c>
      <c r="G41" s="7">
        <f t="shared" si="0"/>
        <v>0</v>
      </c>
      <c r="H41" s="25">
        <v>1</v>
      </c>
      <c r="I41" s="72"/>
      <c r="AX41" s="16">
        <v>30256</v>
      </c>
      <c r="AZ41" s="16">
        <f t="shared" si="1"/>
        <v>42522</v>
      </c>
      <c r="BA41" s="26">
        <f t="shared" si="4"/>
        <v>2</v>
      </c>
    </row>
    <row r="42" spans="2:53" ht="18" thickBot="1">
      <c r="B42" s="9" t="s">
        <v>66</v>
      </c>
      <c r="C42" s="5">
        <v>1982</v>
      </c>
      <c r="D42" s="28">
        <f t="shared" si="2"/>
        <v>1069.1199999999997</v>
      </c>
      <c r="E42" s="6">
        <f>SUMIF('Borç Yapılandırma Verileri'!$B$4:$B$856,B42:$B$444,'Borç Yapılandırma Verileri'!$C$4:$C$1098)</f>
        <v>0</v>
      </c>
      <c r="F42" s="6">
        <f t="shared" si="3"/>
        <v>0</v>
      </c>
      <c r="G42" s="7">
        <f t="shared" si="0"/>
        <v>0</v>
      </c>
      <c r="H42" s="25">
        <v>0.6</v>
      </c>
      <c r="I42" s="72"/>
      <c r="AX42" s="16">
        <v>30286</v>
      </c>
      <c r="AZ42" s="16">
        <f t="shared" si="1"/>
        <v>42522</v>
      </c>
      <c r="BA42" s="26">
        <f t="shared" si="4"/>
        <v>2</v>
      </c>
    </row>
    <row r="43" spans="2:53" ht="18" thickBot="1">
      <c r="B43" s="4" t="s">
        <v>67</v>
      </c>
      <c r="C43" s="5">
        <v>1983</v>
      </c>
      <c r="D43" s="28">
        <f t="shared" si="2"/>
        <v>1068.5199999999998</v>
      </c>
      <c r="E43" s="6">
        <f>SUMIF('Borç Yapılandırma Verileri'!$B$4:$B$856,B43:$B$444,'Borç Yapılandırma Verileri'!$C$4:$C$1098)</f>
        <v>0</v>
      </c>
      <c r="F43" s="6">
        <f t="shared" si="3"/>
        <v>0</v>
      </c>
      <c r="G43" s="7">
        <f t="shared" si="0"/>
        <v>0</v>
      </c>
      <c r="H43" s="25">
        <v>9.5</v>
      </c>
      <c r="I43" s="72"/>
      <c r="AX43" s="16">
        <v>30317</v>
      </c>
      <c r="AZ43" s="16">
        <f t="shared" si="1"/>
        <v>42522</v>
      </c>
      <c r="BA43" s="26">
        <f t="shared" si="4"/>
        <v>2</v>
      </c>
    </row>
    <row r="44" spans="2:53" ht="18" thickBot="1">
      <c r="B44" s="4" t="s">
        <v>68</v>
      </c>
      <c r="C44" s="5">
        <v>1983</v>
      </c>
      <c r="D44" s="28">
        <f t="shared" si="2"/>
        <v>1059.0199999999998</v>
      </c>
      <c r="E44" s="6">
        <f>SUMIF('Borç Yapılandırma Verileri'!$B$4:$B$856,B44:$B$444,'Borç Yapılandırma Verileri'!$C$4:$C$1098)</f>
        <v>0</v>
      </c>
      <c r="F44" s="6">
        <f t="shared" si="3"/>
        <v>0</v>
      </c>
      <c r="G44" s="7">
        <f t="shared" si="0"/>
        <v>0</v>
      </c>
      <c r="H44" s="25">
        <v>2.4</v>
      </c>
      <c r="I44" s="72"/>
      <c r="AX44" s="16">
        <v>30348</v>
      </c>
      <c r="AZ44" s="16">
        <f t="shared" si="1"/>
        <v>42522</v>
      </c>
      <c r="BA44" s="26">
        <f t="shared" si="4"/>
        <v>2</v>
      </c>
    </row>
    <row r="45" spans="2:53" ht="18" thickBot="1">
      <c r="B45" s="8" t="s">
        <v>69</v>
      </c>
      <c r="C45" s="5">
        <v>1983</v>
      </c>
      <c r="D45" s="28">
        <f t="shared" si="2"/>
        <v>1056.6199999999997</v>
      </c>
      <c r="E45" s="6">
        <f>SUMIF('Borç Yapılandırma Verileri'!$B$4:$B$856,B45:$B$444,'Borç Yapılandırma Verileri'!$C$4:$C$1098)</f>
        <v>0</v>
      </c>
      <c r="F45" s="6">
        <f t="shared" si="3"/>
        <v>0</v>
      </c>
      <c r="G45" s="7">
        <f t="shared" si="0"/>
        <v>0</v>
      </c>
      <c r="H45" s="25">
        <v>1.6</v>
      </c>
      <c r="I45" s="72"/>
      <c r="AX45" s="16">
        <v>30376</v>
      </c>
      <c r="AZ45" s="16">
        <f t="shared" si="1"/>
        <v>42522</v>
      </c>
      <c r="BA45" s="26">
        <f t="shared" si="4"/>
        <v>2</v>
      </c>
    </row>
    <row r="46" spans="2:53" ht="18" thickBot="1">
      <c r="B46" s="9" t="s">
        <v>70</v>
      </c>
      <c r="C46" s="5">
        <v>1983</v>
      </c>
      <c r="D46" s="28">
        <f t="shared" si="2"/>
        <v>1055.0199999999998</v>
      </c>
      <c r="E46" s="6">
        <f>SUMIF('Borç Yapılandırma Verileri'!$B$4:$B$856,B46:$B$444,'Borç Yapılandırma Verileri'!$C$4:$C$1098)</f>
        <v>0</v>
      </c>
      <c r="F46" s="6">
        <f t="shared" si="3"/>
        <v>0</v>
      </c>
      <c r="G46" s="7">
        <f t="shared" si="0"/>
        <v>0</v>
      </c>
      <c r="H46" s="25">
        <v>1.4</v>
      </c>
      <c r="I46" s="72"/>
      <c r="AX46" s="16">
        <v>30407</v>
      </c>
      <c r="AZ46" s="16">
        <f t="shared" si="1"/>
        <v>42522</v>
      </c>
      <c r="BA46" s="26">
        <f t="shared" si="4"/>
        <v>2</v>
      </c>
    </row>
    <row r="47" spans="2:53" ht="18" thickBot="1">
      <c r="B47" s="8" t="s">
        <v>71</v>
      </c>
      <c r="C47" s="5">
        <v>1983</v>
      </c>
      <c r="D47" s="28">
        <f t="shared" si="2"/>
        <v>1053.6199999999997</v>
      </c>
      <c r="E47" s="6">
        <f>SUMIF('Borç Yapılandırma Verileri'!$B$4:$B$856,B47:$B$444,'Borç Yapılandırma Verileri'!$C$4:$C$1098)</f>
        <v>0</v>
      </c>
      <c r="F47" s="6">
        <f t="shared" si="3"/>
        <v>0</v>
      </c>
      <c r="G47" s="7">
        <f t="shared" si="0"/>
        <v>0</v>
      </c>
      <c r="H47" s="25">
        <v>1.7</v>
      </c>
      <c r="I47" s="72"/>
      <c r="AX47" s="16">
        <v>30437</v>
      </c>
      <c r="AZ47" s="16">
        <f t="shared" si="1"/>
        <v>42522</v>
      </c>
      <c r="BA47" s="26">
        <f t="shared" si="4"/>
        <v>2</v>
      </c>
    </row>
    <row r="48" spans="2:53" ht="18" thickBot="1">
      <c r="B48" s="9" t="s">
        <v>72</v>
      </c>
      <c r="C48" s="5">
        <v>1983</v>
      </c>
      <c r="D48" s="28">
        <f t="shared" si="2"/>
        <v>1051.9199999999996</v>
      </c>
      <c r="E48" s="6">
        <f>SUMIF('Borç Yapılandırma Verileri'!$B$4:$B$856,B48:$B$444,'Borç Yapılandırma Verileri'!$C$4:$C$1098)</f>
        <v>0</v>
      </c>
      <c r="F48" s="6">
        <f t="shared" si="3"/>
        <v>0</v>
      </c>
      <c r="G48" s="7">
        <f t="shared" si="0"/>
        <v>0</v>
      </c>
      <c r="H48" s="25">
        <v>1.3</v>
      </c>
      <c r="I48" s="72"/>
      <c r="AX48" s="16">
        <v>30468</v>
      </c>
      <c r="AZ48" s="16">
        <f t="shared" si="1"/>
        <v>42522</v>
      </c>
      <c r="BA48" s="26">
        <f t="shared" si="4"/>
        <v>2</v>
      </c>
    </row>
    <row r="49" spans="2:53" ht="15.75" customHeight="1" thickBot="1">
      <c r="B49" s="8" t="s">
        <v>73</v>
      </c>
      <c r="C49" s="5">
        <v>1983</v>
      </c>
      <c r="D49" s="28">
        <f t="shared" si="2"/>
        <v>1050.6199999999997</v>
      </c>
      <c r="E49" s="6">
        <f>SUMIF('Borç Yapılandırma Verileri'!$B$4:$B$856,B49:$B$444,'Borç Yapılandırma Verileri'!$C$4:$C$1098)</f>
        <v>0</v>
      </c>
      <c r="F49" s="6">
        <f t="shared" si="3"/>
        <v>0</v>
      </c>
      <c r="G49" s="7">
        <f t="shared" si="0"/>
        <v>0</v>
      </c>
      <c r="H49" s="25">
        <v>1.2</v>
      </c>
      <c r="I49" s="72"/>
      <c r="AX49" s="16">
        <v>30498</v>
      </c>
      <c r="AZ49" s="16">
        <f t="shared" si="1"/>
        <v>42522</v>
      </c>
      <c r="BA49" s="26">
        <f t="shared" si="4"/>
        <v>2</v>
      </c>
    </row>
    <row r="50" spans="2:53" ht="15.75" customHeight="1" thickBot="1">
      <c r="B50" s="9" t="s">
        <v>74</v>
      </c>
      <c r="C50" s="5">
        <v>1983</v>
      </c>
      <c r="D50" s="28">
        <f t="shared" si="2"/>
        <v>1049.4199999999996</v>
      </c>
      <c r="E50" s="6">
        <f>SUMIF('Borç Yapılandırma Verileri'!$B$4:$B$856,B50:$B$444,'Borç Yapılandırma Verileri'!$C$4:$C$1098)</f>
        <v>0</v>
      </c>
      <c r="F50" s="6">
        <f t="shared" si="3"/>
        <v>0</v>
      </c>
      <c r="G50" s="7">
        <f t="shared" si="0"/>
        <v>0</v>
      </c>
      <c r="H50" s="25">
        <v>2.1</v>
      </c>
      <c r="I50" s="72"/>
      <c r="AX50" s="16">
        <v>30529</v>
      </c>
      <c r="AZ50" s="16">
        <f t="shared" si="1"/>
        <v>42522</v>
      </c>
      <c r="BA50" s="26">
        <f t="shared" si="4"/>
        <v>2</v>
      </c>
    </row>
    <row r="51" spans="2:53" ht="15.75" customHeight="1" thickBot="1">
      <c r="B51" s="8" t="s">
        <v>75</v>
      </c>
      <c r="C51" s="5">
        <v>1983</v>
      </c>
      <c r="D51" s="28">
        <f t="shared" si="2"/>
        <v>1047.3199999999997</v>
      </c>
      <c r="E51" s="6">
        <f>SUMIF('Borç Yapılandırma Verileri'!$B$4:$B$856,B51:$B$444,'Borç Yapılandırma Verileri'!$C$4:$C$1098)</f>
        <v>0</v>
      </c>
      <c r="F51" s="6">
        <f t="shared" si="3"/>
        <v>0</v>
      </c>
      <c r="G51" s="7">
        <f t="shared" si="0"/>
        <v>0</v>
      </c>
      <c r="H51" s="25">
        <v>2.1</v>
      </c>
      <c r="I51" s="72"/>
      <c r="AX51" s="16">
        <v>30560</v>
      </c>
      <c r="AZ51" s="16">
        <f t="shared" si="1"/>
        <v>42522</v>
      </c>
      <c r="BA51" s="26">
        <f t="shared" si="4"/>
        <v>2</v>
      </c>
    </row>
    <row r="52" spans="2:53" ht="15.75" customHeight="1" thickBot="1">
      <c r="B52" s="9" t="s">
        <v>76</v>
      </c>
      <c r="C52" s="5">
        <v>1983</v>
      </c>
      <c r="D52" s="28">
        <f t="shared" si="2"/>
        <v>1045.2199999999998</v>
      </c>
      <c r="E52" s="6">
        <f>SUMIF('Borç Yapılandırma Verileri'!$B$4:$B$856,B52:$B$444,'Borç Yapılandırma Verileri'!$C$4:$C$1098)</f>
        <v>0</v>
      </c>
      <c r="F52" s="6">
        <f t="shared" si="3"/>
        <v>0</v>
      </c>
      <c r="G52" s="7">
        <f t="shared" si="0"/>
        <v>0</v>
      </c>
      <c r="H52" s="25">
        <v>2.8</v>
      </c>
      <c r="I52" s="72"/>
      <c r="AX52" s="16">
        <v>30590</v>
      </c>
      <c r="AZ52" s="16">
        <f t="shared" si="1"/>
        <v>42522</v>
      </c>
      <c r="BA52" s="26">
        <f t="shared" si="4"/>
        <v>2</v>
      </c>
    </row>
    <row r="53" spans="2:53" ht="18" thickBot="1">
      <c r="B53" s="8" t="s">
        <v>77</v>
      </c>
      <c r="C53" s="5">
        <v>1983</v>
      </c>
      <c r="D53" s="28">
        <f t="shared" si="2"/>
        <v>1042.4199999999998</v>
      </c>
      <c r="E53" s="6">
        <f>SUMIF('Borç Yapılandırma Verileri'!$B$4:$B$856,B53:$B$444,'Borç Yapılandırma Verileri'!$C$4:$C$1098)</f>
        <v>0</v>
      </c>
      <c r="F53" s="6">
        <f t="shared" si="3"/>
        <v>0</v>
      </c>
      <c r="G53" s="7">
        <f t="shared" si="0"/>
        <v>0</v>
      </c>
      <c r="H53" s="25">
        <v>4.1</v>
      </c>
      <c r="I53" s="72"/>
      <c r="AX53" s="16">
        <v>30621</v>
      </c>
      <c r="AZ53" s="16">
        <f t="shared" si="1"/>
        <v>42522</v>
      </c>
      <c r="BA53" s="26">
        <f t="shared" si="4"/>
        <v>2</v>
      </c>
    </row>
    <row r="54" spans="2:53" ht="18" thickBot="1">
      <c r="B54" s="9" t="s">
        <v>78</v>
      </c>
      <c r="C54" s="5">
        <v>1983</v>
      </c>
      <c r="D54" s="28">
        <f t="shared" si="2"/>
        <v>1038.32</v>
      </c>
      <c r="E54" s="6">
        <f>SUMIF('Borç Yapılandırma Verileri'!$B$4:$B$856,B54:$B$444,'Borç Yapılandırma Verileri'!$C$4:$C$1098)</f>
        <v>0</v>
      </c>
      <c r="F54" s="6">
        <f t="shared" si="3"/>
        <v>0</v>
      </c>
      <c r="G54" s="7">
        <f t="shared" si="0"/>
        <v>0</v>
      </c>
      <c r="H54" s="25">
        <v>4.4</v>
      </c>
      <c r="I54" s="72"/>
      <c r="AX54" s="16">
        <v>30651</v>
      </c>
      <c r="AZ54" s="16">
        <f t="shared" si="1"/>
        <v>42522</v>
      </c>
      <c r="BA54" s="26">
        <f t="shared" si="4"/>
        <v>2</v>
      </c>
    </row>
    <row r="55" spans="2:53" ht="18" thickBot="1">
      <c r="B55" s="4" t="s">
        <v>79</v>
      </c>
      <c r="C55" s="5">
        <v>1984</v>
      </c>
      <c r="D55" s="28">
        <f t="shared" si="2"/>
        <v>1033.9199999999998</v>
      </c>
      <c r="E55" s="6">
        <f>SUMIF('Borç Yapılandırma Verileri'!$B$4:$B$856,B55:$B$444,'Borç Yapılandırma Verileri'!$C$4:$C$1098)</f>
        <v>0</v>
      </c>
      <c r="F55" s="6">
        <f t="shared" si="3"/>
        <v>0</v>
      </c>
      <c r="G55" s="7">
        <f t="shared" si="0"/>
        <v>0</v>
      </c>
      <c r="H55" s="25">
        <v>3.9</v>
      </c>
      <c r="I55" s="72"/>
      <c r="AX55" s="16">
        <v>30682</v>
      </c>
      <c r="AZ55" s="16">
        <f t="shared" si="1"/>
        <v>42522</v>
      </c>
      <c r="BA55" s="26">
        <f t="shared" si="4"/>
        <v>2</v>
      </c>
    </row>
    <row r="56" spans="2:53" ht="18" thickBot="1">
      <c r="B56" s="4" t="s">
        <v>80</v>
      </c>
      <c r="C56" s="5">
        <v>1984</v>
      </c>
      <c r="D56" s="28">
        <f t="shared" si="2"/>
        <v>1030.0199999999998</v>
      </c>
      <c r="E56" s="6">
        <f>SUMIF('Borç Yapılandırma Verileri'!$B$4:$B$856,B56:$B$444,'Borç Yapılandırma Verileri'!$C$4:$C$1098)</f>
        <v>0</v>
      </c>
      <c r="F56" s="6">
        <f t="shared" si="3"/>
        <v>0</v>
      </c>
      <c r="G56" s="7">
        <f t="shared" si="0"/>
        <v>0</v>
      </c>
      <c r="H56" s="25">
        <v>3.4</v>
      </c>
      <c r="I56" s="72"/>
      <c r="AX56" s="16">
        <v>30713</v>
      </c>
      <c r="AZ56" s="16">
        <f t="shared" si="1"/>
        <v>42522</v>
      </c>
      <c r="BA56" s="26">
        <f t="shared" si="4"/>
        <v>2</v>
      </c>
    </row>
    <row r="57" spans="2:53" ht="18" thickBot="1">
      <c r="B57" s="8" t="s">
        <v>81</v>
      </c>
      <c r="C57" s="5">
        <v>1984</v>
      </c>
      <c r="D57" s="28">
        <f t="shared" si="2"/>
        <v>1026.6199999999997</v>
      </c>
      <c r="E57" s="6">
        <f>SUMIF('Borç Yapılandırma Verileri'!$B$4:$B$856,B57:$B$444,'Borç Yapılandırma Verileri'!$C$4:$C$1098)</f>
        <v>0</v>
      </c>
      <c r="F57" s="6">
        <f t="shared" si="3"/>
        <v>0</v>
      </c>
      <c r="G57" s="7">
        <f t="shared" si="0"/>
        <v>0</v>
      </c>
      <c r="H57" s="25">
        <v>3.3</v>
      </c>
      <c r="I57" s="72"/>
      <c r="AX57" s="16">
        <v>30742</v>
      </c>
      <c r="AZ57" s="16">
        <f t="shared" si="1"/>
        <v>42522</v>
      </c>
      <c r="BA57" s="26">
        <f t="shared" si="4"/>
        <v>2</v>
      </c>
    </row>
    <row r="58" spans="2:53" ht="18" thickBot="1">
      <c r="B58" s="9" t="s">
        <v>82</v>
      </c>
      <c r="C58" s="5">
        <v>1984</v>
      </c>
      <c r="D58" s="28">
        <f t="shared" si="2"/>
        <v>1023.3199999999996</v>
      </c>
      <c r="E58" s="6">
        <f>SUMIF('Borç Yapılandırma Verileri'!$B$4:$B$856,B58:$B$444,'Borç Yapılandırma Verileri'!$C$4:$C$1098)</f>
        <v>0</v>
      </c>
      <c r="F58" s="6">
        <f t="shared" si="3"/>
        <v>0</v>
      </c>
      <c r="G58" s="7">
        <f t="shared" si="0"/>
        <v>0</v>
      </c>
      <c r="H58" s="25">
        <v>8.3</v>
      </c>
      <c r="I58" s="72"/>
      <c r="AX58" s="16">
        <v>30773</v>
      </c>
      <c r="AZ58" s="16">
        <f t="shared" si="1"/>
        <v>42522</v>
      </c>
      <c r="BA58" s="26">
        <f t="shared" si="4"/>
        <v>2</v>
      </c>
    </row>
    <row r="59" spans="2:53" ht="18" thickBot="1">
      <c r="B59" s="8" t="s">
        <v>83</v>
      </c>
      <c r="C59" s="5">
        <v>1984</v>
      </c>
      <c r="D59" s="28">
        <f t="shared" si="2"/>
        <v>1015.0199999999996</v>
      </c>
      <c r="E59" s="6">
        <f>SUMIF('Borç Yapılandırma Verileri'!$B$4:$B$856,B59:$B$444,'Borç Yapılandırma Verileri'!$C$4:$C$1098)</f>
        <v>0</v>
      </c>
      <c r="F59" s="6">
        <f t="shared" si="3"/>
        <v>0</v>
      </c>
      <c r="G59" s="7">
        <f t="shared" si="0"/>
        <v>0</v>
      </c>
      <c r="H59" s="25">
        <v>6.9</v>
      </c>
      <c r="I59" s="72"/>
      <c r="AX59" s="16">
        <v>30803</v>
      </c>
      <c r="AZ59" s="16">
        <f t="shared" si="1"/>
        <v>42522</v>
      </c>
      <c r="BA59" s="26">
        <f t="shared" si="4"/>
        <v>2</v>
      </c>
    </row>
    <row r="60" spans="2:53" ht="18" thickBot="1">
      <c r="B60" s="9" t="s">
        <v>84</v>
      </c>
      <c r="C60" s="5">
        <v>1984</v>
      </c>
      <c r="D60" s="28">
        <f t="shared" si="2"/>
        <v>1008.1199999999997</v>
      </c>
      <c r="E60" s="6">
        <f>SUMIF('Borç Yapılandırma Verileri'!$B$4:$B$856,B60:$B$444,'Borç Yapılandırma Verileri'!$C$4:$C$1098)</f>
        <v>0</v>
      </c>
      <c r="F60" s="6">
        <f t="shared" si="3"/>
        <v>0</v>
      </c>
      <c r="G60" s="7">
        <f t="shared" si="0"/>
        <v>0</v>
      </c>
      <c r="H60" s="25">
        <v>4.7</v>
      </c>
      <c r="I60" s="72"/>
      <c r="AX60" s="16">
        <v>30834</v>
      </c>
      <c r="AZ60" s="16">
        <f t="shared" si="1"/>
        <v>42522</v>
      </c>
      <c r="BA60" s="26">
        <f t="shared" si="4"/>
        <v>2</v>
      </c>
    </row>
    <row r="61" spans="2:53" ht="18" customHeight="1" thickBot="1">
      <c r="B61" s="8" t="s">
        <v>85</v>
      </c>
      <c r="C61" s="5">
        <v>1984</v>
      </c>
      <c r="D61" s="28">
        <f t="shared" si="2"/>
        <v>1003.4199999999996</v>
      </c>
      <c r="E61" s="6">
        <f>SUMIF('Borç Yapılandırma Verileri'!$B$4:$B$856,B61:$B$444,'Borç Yapılandırma Verileri'!$C$4:$C$1098)</f>
        <v>0</v>
      </c>
      <c r="F61" s="6">
        <f t="shared" si="3"/>
        <v>0</v>
      </c>
      <c r="G61" s="7">
        <f t="shared" si="0"/>
        <v>0</v>
      </c>
      <c r="H61" s="25">
        <v>-0.7</v>
      </c>
      <c r="I61" s="72"/>
      <c r="AX61" s="16">
        <v>30864</v>
      </c>
      <c r="AZ61" s="16">
        <f t="shared" si="1"/>
        <v>42522</v>
      </c>
      <c r="BA61" s="26">
        <f t="shared" si="4"/>
        <v>2</v>
      </c>
    </row>
    <row r="62" spans="2:53" ht="18" thickBot="1">
      <c r="B62" s="9" t="s">
        <v>86</v>
      </c>
      <c r="C62" s="5">
        <v>1984</v>
      </c>
      <c r="D62" s="28">
        <f t="shared" si="2"/>
        <v>1004.1199999999997</v>
      </c>
      <c r="E62" s="6">
        <f>SUMIF('Borç Yapılandırma Verileri'!$B$4:$B$856,B62:$B$444,'Borç Yapılandırma Verileri'!$C$4:$C$1098)</f>
        <v>0</v>
      </c>
      <c r="F62" s="6">
        <f t="shared" si="3"/>
        <v>0</v>
      </c>
      <c r="G62" s="7">
        <f t="shared" si="0"/>
        <v>0</v>
      </c>
      <c r="H62" s="25">
        <v>3.2</v>
      </c>
      <c r="I62" s="72"/>
      <c r="AX62" s="16">
        <v>30895</v>
      </c>
      <c r="AZ62" s="16">
        <f t="shared" si="1"/>
        <v>42522</v>
      </c>
      <c r="BA62" s="26">
        <f t="shared" si="4"/>
        <v>2</v>
      </c>
    </row>
    <row r="63" spans="2:53" ht="18" thickBot="1">
      <c r="B63" s="8" t="s">
        <v>87</v>
      </c>
      <c r="C63" s="5">
        <v>1984</v>
      </c>
      <c r="D63" s="28">
        <f t="shared" si="2"/>
        <v>1000.9199999999996</v>
      </c>
      <c r="E63" s="6">
        <f>SUMIF('Borç Yapılandırma Verileri'!$B$4:$B$856,B63:$B$444,'Borç Yapılandırma Verileri'!$C$4:$C$1098)</f>
        <v>0</v>
      </c>
      <c r="F63" s="6">
        <f t="shared" si="3"/>
        <v>0</v>
      </c>
      <c r="G63" s="7">
        <f t="shared" si="0"/>
        <v>0</v>
      </c>
      <c r="H63" s="25">
        <v>2.3</v>
      </c>
      <c r="I63" s="72"/>
      <c r="AX63" s="16">
        <v>30926</v>
      </c>
      <c r="AZ63" s="16">
        <f t="shared" si="1"/>
        <v>42522</v>
      </c>
      <c r="BA63" s="26">
        <f t="shared" si="4"/>
        <v>2</v>
      </c>
    </row>
    <row r="64" spans="2:53" ht="15.75" customHeight="1" thickBot="1">
      <c r="B64" s="9" t="s">
        <v>88</v>
      </c>
      <c r="C64" s="5">
        <v>1984</v>
      </c>
      <c r="D64" s="28">
        <f t="shared" si="2"/>
        <v>998.6199999999997</v>
      </c>
      <c r="E64" s="6">
        <f>SUMIF('Borç Yapılandırma Verileri'!$B$4:$B$856,B64:$B$444,'Borç Yapılandırma Verileri'!$C$4:$C$1098)</f>
        <v>0</v>
      </c>
      <c r="F64" s="6">
        <f t="shared" si="3"/>
        <v>0</v>
      </c>
      <c r="G64" s="7">
        <f t="shared" si="0"/>
        <v>0</v>
      </c>
      <c r="H64" s="25">
        <v>3.3</v>
      </c>
      <c r="I64" s="72"/>
      <c r="AX64" s="16">
        <v>30956</v>
      </c>
      <c r="AZ64" s="16">
        <f t="shared" si="1"/>
        <v>42522</v>
      </c>
      <c r="BA64" s="26">
        <f t="shared" si="4"/>
        <v>2</v>
      </c>
    </row>
    <row r="65" spans="2:53" ht="15.75" customHeight="1" thickBot="1">
      <c r="B65" s="8" t="s">
        <v>89</v>
      </c>
      <c r="C65" s="5">
        <v>1984</v>
      </c>
      <c r="D65" s="28">
        <f t="shared" si="2"/>
        <v>995.3199999999997</v>
      </c>
      <c r="E65" s="6">
        <f>SUMIF('Borç Yapılandırma Verileri'!$B$4:$B$856,B65:$B$444,'Borç Yapılandırma Verileri'!$C$4:$C$1098)</f>
        <v>0</v>
      </c>
      <c r="F65" s="6">
        <f t="shared" si="3"/>
        <v>0</v>
      </c>
      <c r="G65" s="7">
        <f t="shared" si="0"/>
        <v>0</v>
      </c>
      <c r="H65" s="25">
        <v>3.7</v>
      </c>
      <c r="I65" s="72"/>
      <c r="AX65" s="16">
        <v>30987</v>
      </c>
      <c r="AZ65" s="16">
        <f t="shared" si="1"/>
        <v>42522</v>
      </c>
      <c r="BA65" s="26">
        <f t="shared" si="4"/>
        <v>2</v>
      </c>
    </row>
    <row r="66" spans="2:53" ht="15.75" customHeight="1" thickBot="1">
      <c r="B66" s="9" t="s">
        <v>90</v>
      </c>
      <c r="C66" s="5">
        <v>1984</v>
      </c>
      <c r="D66" s="28">
        <f t="shared" si="2"/>
        <v>991.6199999999997</v>
      </c>
      <c r="E66" s="6">
        <f>SUMIF('Borç Yapılandırma Verileri'!$B$4:$B$856,B66:$B$444,'Borç Yapılandırma Verileri'!$C$4:$C$1098)</f>
        <v>0</v>
      </c>
      <c r="F66" s="6">
        <f t="shared" si="3"/>
        <v>0</v>
      </c>
      <c r="G66" s="7">
        <f t="shared" si="0"/>
        <v>0</v>
      </c>
      <c r="H66" s="25">
        <v>1.7</v>
      </c>
      <c r="I66" s="72"/>
      <c r="AX66" s="16">
        <v>31017</v>
      </c>
      <c r="AZ66" s="16">
        <f t="shared" si="1"/>
        <v>42522</v>
      </c>
      <c r="BA66" s="26">
        <f t="shared" si="4"/>
        <v>2</v>
      </c>
    </row>
    <row r="67" spans="2:53" ht="15.75" customHeight="1" thickBot="1">
      <c r="B67" s="4" t="s">
        <v>91</v>
      </c>
      <c r="C67" s="5">
        <v>1985</v>
      </c>
      <c r="D67" s="28">
        <f t="shared" si="2"/>
        <v>989.9199999999996</v>
      </c>
      <c r="E67" s="6">
        <f>SUMIF('Borç Yapılandırma Verileri'!$B$4:$B$856,B67:$B$444,'Borç Yapılandırma Verileri'!$C$4:$C$1098)</f>
        <v>0</v>
      </c>
      <c r="F67" s="6">
        <f t="shared" si="3"/>
        <v>0</v>
      </c>
      <c r="G67" s="7">
        <f t="shared" si="0"/>
        <v>0</v>
      </c>
      <c r="H67" s="25">
        <v>4.8</v>
      </c>
      <c r="I67" s="72"/>
      <c r="AX67" s="16">
        <v>31048</v>
      </c>
      <c r="AZ67" s="16">
        <f t="shared" si="1"/>
        <v>42522</v>
      </c>
      <c r="BA67" s="26">
        <f t="shared" si="4"/>
        <v>2</v>
      </c>
    </row>
    <row r="68" spans="2:53" ht="18" thickBot="1">
      <c r="B68" s="4" t="s">
        <v>92</v>
      </c>
      <c r="C68" s="5">
        <v>1985</v>
      </c>
      <c r="D68" s="28">
        <f t="shared" si="2"/>
        <v>985.1199999999997</v>
      </c>
      <c r="E68" s="6">
        <f>SUMIF('Borç Yapılandırma Verileri'!$B$4:$B$856,B68:$B$444,'Borç Yapılandırma Verileri'!$C$4:$C$1098)</f>
        <v>0</v>
      </c>
      <c r="F68" s="6">
        <f t="shared" si="3"/>
        <v>0</v>
      </c>
      <c r="G68" s="7">
        <f t="shared" si="0"/>
        <v>0</v>
      </c>
      <c r="H68" s="25">
        <v>4.7</v>
      </c>
      <c r="I68" s="72"/>
      <c r="AX68" s="16">
        <v>31079</v>
      </c>
      <c r="AZ68" s="16">
        <f t="shared" si="1"/>
        <v>42522</v>
      </c>
      <c r="BA68" s="26">
        <f t="shared" si="4"/>
        <v>2</v>
      </c>
    </row>
    <row r="69" spans="2:53" ht="18" thickBot="1">
      <c r="B69" s="8" t="s">
        <v>93</v>
      </c>
      <c r="C69" s="5">
        <v>1985</v>
      </c>
      <c r="D69" s="28">
        <f t="shared" si="2"/>
        <v>980.4199999999996</v>
      </c>
      <c r="E69" s="6">
        <f>SUMIF('Borç Yapılandırma Verileri'!$B$4:$B$856,B69:$B$444,'Borç Yapılandırma Verileri'!$C$4:$C$1098)</f>
        <v>0</v>
      </c>
      <c r="F69" s="6">
        <f t="shared" si="3"/>
        <v>0</v>
      </c>
      <c r="G69" s="7">
        <f t="shared" si="0"/>
        <v>0</v>
      </c>
      <c r="H69" s="25">
        <v>5.3</v>
      </c>
      <c r="I69" s="72"/>
      <c r="AX69" s="16">
        <v>31107</v>
      </c>
      <c r="AZ69" s="16">
        <f t="shared" si="1"/>
        <v>42522</v>
      </c>
      <c r="BA69" s="26">
        <f t="shared" si="4"/>
        <v>2</v>
      </c>
    </row>
    <row r="70" spans="2:53" ht="18" thickBot="1">
      <c r="B70" s="9" t="s">
        <v>94</v>
      </c>
      <c r="C70" s="5">
        <v>1985</v>
      </c>
      <c r="D70" s="28">
        <f t="shared" si="2"/>
        <v>975.1199999999997</v>
      </c>
      <c r="E70" s="6">
        <f>SUMIF('Borç Yapılandırma Verileri'!$B$4:$B$856,B70:$B$444,'Borç Yapılandırma Verileri'!$C$4:$C$1098)</f>
        <v>0</v>
      </c>
      <c r="F70" s="6">
        <f t="shared" si="3"/>
        <v>0</v>
      </c>
      <c r="G70" s="7">
        <f t="shared" si="0"/>
        <v>0</v>
      </c>
      <c r="H70" s="25">
        <v>2.3</v>
      </c>
      <c r="I70" s="72"/>
      <c r="AX70" s="16">
        <v>31138</v>
      </c>
      <c r="AZ70" s="16">
        <f t="shared" si="1"/>
        <v>42522</v>
      </c>
      <c r="BA70" s="26">
        <f t="shared" si="4"/>
        <v>2</v>
      </c>
    </row>
    <row r="71" spans="2:53" ht="18" customHeight="1" thickBot="1">
      <c r="B71" s="8" t="s">
        <v>95</v>
      </c>
      <c r="C71" s="5">
        <v>1985</v>
      </c>
      <c r="D71" s="28">
        <f t="shared" si="2"/>
        <v>972.8199999999997</v>
      </c>
      <c r="E71" s="6">
        <f>SUMIF('Borç Yapılandırma Verileri'!$B$4:$B$856,B71:$B$444,'Borç Yapılandırma Verileri'!$C$4:$C$1098)</f>
        <v>0</v>
      </c>
      <c r="F71" s="6">
        <f aca="true" t="shared" si="5" ref="F71:F134">IF(E71&gt;0,E71*D71/100,0)</f>
        <v>0</v>
      </c>
      <c r="G71" s="7">
        <f aca="true" t="shared" si="6" ref="G71:G134">E71+F71</f>
        <v>0</v>
      </c>
      <c r="H71" s="25">
        <v>2.2</v>
      </c>
      <c r="I71" s="72"/>
      <c r="AX71" s="16">
        <v>31168</v>
      </c>
      <c r="AZ71" s="16">
        <f aca="true" t="shared" si="7" ref="AZ71:AZ134">$I$3</f>
        <v>42522</v>
      </c>
      <c r="BA71" s="26">
        <f t="shared" si="4"/>
        <v>2</v>
      </c>
    </row>
    <row r="72" spans="2:53" ht="18" thickBot="1">
      <c r="B72" s="9" t="s">
        <v>96</v>
      </c>
      <c r="C72" s="5">
        <v>1985</v>
      </c>
      <c r="D72" s="28">
        <f aca="true" t="shared" si="8" ref="D72:D135">IF(BA72=2,D73+H72,H72)</f>
        <v>970.6199999999997</v>
      </c>
      <c r="E72" s="6">
        <f>SUMIF('Borç Yapılandırma Verileri'!$B$4:$B$856,B72:$B$444,'Borç Yapılandırma Verileri'!$C$4:$C$1098)</f>
        <v>0</v>
      </c>
      <c r="F72" s="6">
        <f t="shared" si="5"/>
        <v>0</v>
      </c>
      <c r="G72" s="7">
        <f t="shared" si="6"/>
        <v>0</v>
      </c>
      <c r="H72" s="25">
        <v>-1.3</v>
      </c>
      <c r="I72" s="72"/>
      <c r="AX72" s="16">
        <v>31199</v>
      </c>
      <c r="AZ72" s="16">
        <f t="shared" si="7"/>
        <v>42522</v>
      </c>
      <c r="BA72" s="26">
        <f aca="true" t="shared" si="9" ref="BA72:BA135">IF(AX72=AZ72,1,2)</f>
        <v>2</v>
      </c>
    </row>
    <row r="73" spans="2:53" ht="18" thickBot="1">
      <c r="B73" s="8" t="s">
        <v>97</v>
      </c>
      <c r="C73" s="5">
        <v>1985</v>
      </c>
      <c r="D73" s="28">
        <f t="shared" si="8"/>
        <v>971.9199999999996</v>
      </c>
      <c r="E73" s="6">
        <f>SUMIF('Borç Yapılandırma Verileri'!$B$4:$B$856,B73:$B$444,'Borç Yapılandırma Verileri'!$C$4:$C$1098)</f>
        <v>0</v>
      </c>
      <c r="F73" s="6">
        <f t="shared" si="5"/>
        <v>0</v>
      </c>
      <c r="G73" s="7">
        <f t="shared" si="6"/>
        <v>0</v>
      </c>
      <c r="H73" s="25">
        <v>0.5</v>
      </c>
      <c r="I73" s="72"/>
      <c r="AX73" s="16">
        <v>31229</v>
      </c>
      <c r="AZ73" s="16">
        <f t="shared" si="7"/>
        <v>42522</v>
      </c>
      <c r="BA73" s="26">
        <f t="shared" si="9"/>
        <v>2</v>
      </c>
    </row>
    <row r="74" spans="2:53" ht="18" thickBot="1">
      <c r="B74" s="9" t="s">
        <v>98</v>
      </c>
      <c r="C74" s="5">
        <v>1985</v>
      </c>
      <c r="D74" s="28">
        <f t="shared" si="8"/>
        <v>971.4199999999996</v>
      </c>
      <c r="E74" s="6">
        <f>SUMIF('Borç Yapılandırma Verileri'!$B$4:$B$856,B74:$B$444,'Borç Yapılandırma Verileri'!$C$4:$C$1098)</f>
        <v>0</v>
      </c>
      <c r="F74" s="6">
        <f t="shared" si="5"/>
        <v>0</v>
      </c>
      <c r="G74" s="7">
        <f t="shared" si="6"/>
        <v>0</v>
      </c>
      <c r="H74" s="25">
        <v>1.8</v>
      </c>
      <c r="I74" s="72"/>
      <c r="AX74" s="16">
        <v>31260</v>
      </c>
      <c r="AZ74" s="16">
        <f t="shared" si="7"/>
        <v>42522</v>
      </c>
      <c r="BA74" s="26">
        <f t="shared" si="9"/>
        <v>2</v>
      </c>
    </row>
    <row r="75" spans="2:53" ht="18" thickBot="1">
      <c r="B75" s="8" t="s">
        <v>99</v>
      </c>
      <c r="C75" s="5">
        <v>1985</v>
      </c>
      <c r="D75" s="28">
        <f t="shared" si="8"/>
        <v>969.6199999999997</v>
      </c>
      <c r="E75" s="6">
        <f>SUMIF('Borç Yapılandırma Verileri'!$B$4:$B$856,B75:$B$444,'Borç Yapılandırma Verileri'!$C$4:$C$1098)</f>
        <v>0</v>
      </c>
      <c r="F75" s="6">
        <f t="shared" si="5"/>
        <v>0</v>
      </c>
      <c r="G75" s="7">
        <f t="shared" si="6"/>
        <v>0</v>
      </c>
      <c r="H75" s="25">
        <v>2.7</v>
      </c>
      <c r="I75" s="72"/>
      <c r="AX75" s="16">
        <v>31291</v>
      </c>
      <c r="AZ75" s="16">
        <f t="shared" si="7"/>
        <v>42522</v>
      </c>
      <c r="BA75" s="26">
        <f t="shared" si="9"/>
        <v>2</v>
      </c>
    </row>
    <row r="76" spans="2:53" ht="18" thickBot="1">
      <c r="B76" s="9" t="s">
        <v>100</v>
      </c>
      <c r="C76" s="5">
        <v>1985</v>
      </c>
      <c r="D76" s="28">
        <f t="shared" si="8"/>
        <v>966.9199999999996</v>
      </c>
      <c r="E76" s="6">
        <f>SUMIF('Borç Yapılandırma Verileri'!$B$4:$B$856,B76:$B$444,'Borç Yapılandırma Verileri'!$C$4:$C$1098)</f>
        <v>0</v>
      </c>
      <c r="F76" s="6">
        <f t="shared" si="5"/>
        <v>0</v>
      </c>
      <c r="G76" s="7">
        <f t="shared" si="6"/>
        <v>0</v>
      </c>
      <c r="H76" s="25">
        <v>5</v>
      </c>
      <c r="I76" s="72"/>
      <c r="AX76" s="16">
        <v>31321</v>
      </c>
      <c r="AZ76" s="16">
        <f t="shared" si="7"/>
        <v>42522</v>
      </c>
      <c r="BA76" s="26">
        <f t="shared" si="9"/>
        <v>2</v>
      </c>
    </row>
    <row r="77" spans="2:53" ht="18" thickBot="1">
      <c r="B77" s="8" t="s">
        <v>101</v>
      </c>
      <c r="C77" s="5">
        <v>1985</v>
      </c>
      <c r="D77" s="28">
        <f t="shared" si="8"/>
        <v>961.9199999999996</v>
      </c>
      <c r="E77" s="6">
        <f>SUMIF('Borç Yapılandırma Verileri'!$B$4:$B$856,B77:$B$444,'Borç Yapılandırma Verileri'!$C$4:$C$1098)</f>
        <v>0</v>
      </c>
      <c r="F77" s="6">
        <f t="shared" si="5"/>
        <v>0</v>
      </c>
      <c r="G77" s="7">
        <f t="shared" si="6"/>
        <v>0</v>
      </c>
      <c r="H77" s="25">
        <v>3.1</v>
      </c>
      <c r="I77" s="72"/>
      <c r="AX77" s="16">
        <v>31352</v>
      </c>
      <c r="AZ77" s="16">
        <f t="shared" si="7"/>
        <v>42522</v>
      </c>
      <c r="BA77" s="26">
        <f t="shared" si="9"/>
        <v>2</v>
      </c>
    </row>
    <row r="78" spans="2:53" ht="18" thickBot="1">
      <c r="B78" s="9" t="s">
        <v>102</v>
      </c>
      <c r="C78" s="5">
        <v>1985</v>
      </c>
      <c r="D78" s="28">
        <f t="shared" si="8"/>
        <v>958.8199999999996</v>
      </c>
      <c r="E78" s="6">
        <f>SUMIF('Borç Yapılandırma Verileri'!$B$4:$B$856,B78:$B$444,'Borç Yapılandırma Verileri'!$C$4:$C$1098)</f>
        <v>0</v>
      </c>
      <c r="F78" s="6">
        <f t="shared" si="5"/>
        <v>0</v>
      </c>
      <c r="G78" s="7">
        <f t="shared" si="6"/>
        <v>0</v>
      </c>
      <c r="H78" s="25">
        <v>1.9</v>
      </c>
      <c r="I78" s="72"/>
      <c r="AX78" s="16">
        <v>31382</v>
      </c>
      <c r="AZ78" s="16">
        <f t="shared" si="7"/>
        <v>42522</v>
      </c>
      <c r="BA78" s="26">
        <f t="shared" si="9"/>
        <v>2</v>
      </c>
    </row>
    <row r="79" spans="2:53" ht="18" thickBot="1">
      <c r="B79" s="4" t="s">
        <v>103</v>
      </c>
      <c r="C79" s="5">
        <v>1986</v>
      </c>
      <c r="D79" s="28">
        <f t="shared" si="8"/>
        <v>956.9199999999996</v>
      </c>
      <c r="E79" s="6">
        <f>SUMIF('Borç Yapılandırma Verileri'!$B$4:$B$856,B79:$B$444,'Borç Yapılandırma Verileri'!$C$4:$C$1098)</f>
        <v>0</v>
      </c>
      <c r="F79" s="6">
        <f t="shared" si="5"/>
        <v>0</v>
      </c>
      <c r="G79" s="7">
        <f t="shared" si="6"/>
        <v>0</v>
      </c>
      <c r="H79" s="25">
        <v>4.5</v>
      </c>
      <c r="I79" s="72"/>
      <c r="AX79" s="16">
        <v>31413</v>
      </c>
      <c r="AZ79" s="16">
        <f t="shared" si="7"/>
        <v>42522</v>
      </c>
      <c r="BA79" s="26">
        <f t="shared" si="9"/>
        <v>2</v>
      </c>
    </row>
    <row r="80" spans="2:53" ht="18" thickBot="1">
      <c r="B80" s="4" t="s">
        <v>104</v>
      </c>
      <c r="C80" s="5">
        <v>1986</v>
      </c>
      <c r="D80" s="28">
        <f t="shared" si="8"/>
        <v>952.4199999999996</v>
      </c>
      <c r="E80" s="6">
        <f>SUMIF('Borç Yapılandırma Verileri'!$B$4:$B$856,B80:$B$444,'Borç Yapılandırma Verileri'!$C$4:$C$1098)</f>
        <v>0</v>
      </c>
      <c r="F80" s="6">
        <f t="shared" si="5"/>
        <v>0</v>
      </c>
      <c r="G80" s="7">
        <f t="shared" si="6"/>
        <v>0</v>
      </c>
      <c r="H80" s="25">
        <v>2</v>
      </c>
      <c r="I80" s="72"/>
      <c r="AX80" s="16">
        <v>31444</v>
      </c>
      <c r="AZ80" s="16">
        <f t="shared" si="7"/>
        <v>42522</v>
      </c>
      <c r="BA80" s="26">
        <f t="shared" si="9"/>
        <v>2</v>
      </c>
    </row>
    <row r="81" spans="2:53" ht="15.75" customHeight="1" thickBot="1">
      <c r="B81" s="8" t="s">
        <v>105</v>
      </c>
      <c r="C81" s="5">
        <v>1986</v>
      </c>
      <c r="D81" s="28">
        <f t="shared" si="8"/>
        <v>950.4199999999996</v>
      </c>
      <c r="E81" s="6">
        <f>SUMIF('Borç Yapılandırma Verileri'!$B$4:$B$856,B81:$B$444,'Borç Yapılandırma Verileri'!$C$4:$C$1098)</f>
        <v>0</v>
      </c>
      <c r="F81" s="6">
        <f t="shared" si="5"/>
        <v>0</v>
      </c>
      <c r="G81" s="7">
        <f t="shared" si="6"/>
        <v>0</v>
      </c>
      <c r="H81" s="25">
        <v>1.3</v>
      </c>
      <c r="I81" s="72"/>
      <c r="AX81" s="16">
        <v>31472</v>
      </c>
      <c r="AZ81" s="16">
        <f t="shared" si="7"/>
        <v>42522</v>
      </c>
      <c r="BA81" s="26">
        <f t="shared" si="9"/>
        <v>2</v>
      </c>
    </row>
    <row r="82" spans="2:53" ht="15.75" customHeight="1" thickBot="1">
      <c r="B82" s="9" t="s">
        <v>106</v>
      </c>
      <c r="C82" s="5">
        <v>1986</v>
      </c>
      <c r="D82" s="28">
        <f t="shared" si="8"/>
        <v>949.1199999999997</v>
      </c>
      <c r="E82" s="6">
        <f>SUMIF('Borç Yapılandırma Verileri'!$B$4:$B$856,B82:$B$444,'Borç Yapılandırma Verileri'!$C$4:$C$1098)</f>
        <v>0</v>
      </c>
      <c r="F82" s="6">
        <f t="shared" si="5"/>
        <v>0</v>
      </c>
      <c r="G82" s="7">
        <f t="shared" si="6"/>
        <v>0</v>
      </c>
      <c r="H82" s="25">
        <v>2</v>
      </c>
      <c r="I82" s="72"/>
      <c r="AX82" s="16">
        <v>31503</v>
      </c>
      <c r="AZ82" s="16">
        <f t="shared" si="7"/>
        <v>42522</v>
      </c>
      <c r="BA82" s="26">
        <f t="shared" si="9"/>
        <v>2</v>
      </c>
    </row>
    <row r="83" spans="2:53" ht="15.75" customHeight="1" thickBot="1">
      <c r="B83" s="8" t="s">
        <v>107</v>
      </c>
      <c r="C83" s="5">
        <v>1986</v>
      </c>
      <c r="D83" s="28">
        <f t="shared" si="8"/>
        <v>947.1199999999997</v>
      </c>
      <c r="E83" s="6">
        <f>SUMIF('Borç Yapılandırma Verileri'!$B$4:$B$856,B83:$B$444,'Borç Yapılandırma Verileri'!$C$4:$C$1098)</f>
        <v>0</v>
      </c>
      <c r="F83" s="6">
        <f t="shared" si="5"/>
        <v>0</v>
      </c>
      <c r="G83" s="7">
        <f t="shared" si="6"/>
        <v>0</v>
      </c>
      <c r="H83" s="25">
        <v>1.6</v>
      </c>
      <c r="I83" s="72"/>
      <c r="AX83" s="16">
        <v>31533</v>
      </c>
      <c r="AZ83" s="16">
        <f t="shared" si="7"/>
        <v>42522</v>
      </c>
      <c r="BA83" s="26">
        <f t="shared" si="9"/>
        <v>2</v>
      </c>
    </row>
    <row r="84" spans="2:53" ht="15.75" customHeight="1" thickBot="1">
      <c r="B84" s="9" t="s">
        <v>108</v>
      </c>
      <c r="C84" s="5">
        <v>1986</v>
      </c>
      <c r="D84" s="28">
        <f t="shared" si="8"/>
        <v>945.5199999999996</v>
      </c>
      <c r="E84" s="6">
        <f>SUMIF('Borç Yapılandırma Verileri'!$B$4:$B$856,B84:$B$444,'Borç Yapılandırma Verileri'!$C$4:$C$1098)</f>
        <v>0</v>
      </c>
      <c r="F84" s="6">
        <f t="shared" si="5"/>
        <v>0</v>
      </c>
      <c r="G84" s="7">
        <f t="shared" si="6"/>
        <v>0</v>
      </c>
      <c r="H84" s="25">
        <v>1</v>
      </c>
      <c r="I84" s="72"/>
      <c r="AX84" s="16">
        <v>31564</v>
      </c>
      <c r="AZ84" s="16">
        <f t="shared" si="7"/>
        <v>42522</v>
      </c>
      <c r="BA84" s="26">
        <f t="shared" si="9"/>
        <v>2</v>
      </c>
    </row>
    <row r="85" spans="2:53" ht="18" thickBot="1">
      <c r="B85" s="8" t="s">
        <v>109</v>
      </c>
      <c r="C85" s="5">
        <v>1986</v>
      </c>
      <c r="D85" s="28">
        <f t="shared" si="8"/>
        <v>944.5199999999996</v>
      </c>
      <c r="E85" s="6">
        <f>SUMIF('Borç Yapılandırma Verileri'!$B$4:$B$856,B85:$B$444,'Borç Yapılandırma Verileri'!$C$4:$C$1098)</f>
        <v>0</v>
      </c>
      <c r="F85" s="6">
        <f t="shared" si="5"/>
        <v>0</v>
      </c>
      <c r="G85" s="7">
        <f t="shared" si="6"/>
        <v>0</v>
      </c>
      <c r="H85" s="25">
        <v>1.2</v>
      </c>
      <c r="I85" s="72"/>
      <c r="AX85" s="16">
        <v>31594</v>
      </c>
      <c r="AZ85" s="16">
        <f t="shared" si="7"/>
        <v>42522</v>
      </c>
      <c r="BA85" s="26">
        <f t="shared" si="9"/>
        <v>2</v>
      </c>
    </row>
    <row r="86" spans="2:53" ht="18" thickBot="1">
      <c r="B86" s="9" t="s">
        <v>110</v>
      </c>
      <c r="C86" s="5">
        <v>1986</v>
      </c>
      <c r="D86" s="28">
        <f t="shared" si="8"/>
        <v>943.3199999999996</v>
      </c>
      <c r="E86" s="6">
        <f>SUMIF('Borç Yapılandırma Verileri'!$B$4:$B$856,B86:$B$444,'Borç Yapılandırma Verileri'!$C$4:$C$1098)</f>
        <v>0</v>
      </c>
      <c r="F86" s="6">
        <f t="shared" si="5"/>
        <v>0</v>
      </c>
      <c r="G86" s="7">
        <f t="shared" si="6"/>
        <v>0</v>
      </c>
      <c r="H86" s="25">
        <v>0.2</v>
      </c>
      <c r="I86" s="72"/>
      <c r="AX86" s="16">
        <v>31625</v>
      </c>
      <c r="AZ86" s="16">
        <f t="shared" si="7"/>
        <v>42522</v>
      </c>
      <c r="BA86" s="26">
        <f t="shared" si="9"/>
        <v>2</v>
      </c>
    </row>
    <row r="87" spans="2:53" ht="18" thickBot="1">
      <c r="B87" s="8" t="s">
        <v>111</v>
      </c>
      <c r="C87" s="5">
        <v>1986</v>
      </c>
      <c r="D87" s="28">
        <f t="shared" si="8"/>
        <v>943.1199999999995</v>
      </c>
      <c r="E87" s="6">
        <f>SUMIF('Borç Yapılandırma Verileri'!$B$4:$B$856,B87:$B$444,'Borç Yapılandırma Verileri'!$C$4:$C$1098)</f>
        <v>0</v>
      </c>
      <c r="F87" s="6">
        <f t="shared" si="5"/>
        <v>0</v>
      </c>
      <c r="G87" s="7">
        <f t="shared" si="6"/>
        <v>0</v>
      </c>
      <c r="H87" s="25">
        <v>2.2</v>
      </c>
      <c r="I87" s="72"/>
      <c r="AX87" s="16">
        <v>31656</v>
      </c>
      <c r="AZ87" s="16">
        <f t="shared" si="7"/>
        <v>42522</v>
      </c>
      <c r="BA87" s="26">
        <f t="shared" si="9"/>
        <v>2</v>
      </c>
    </row>
    <row r="88" spans="2:53" ht="18" thickBot="1">
      <c r="B88" s="9" t="s">
        <v>112</v>
      </c>
      <c r="C88" s="5">
        <v>1986</v>
      </c>
      <c r="D88" s="28">
        <f t="shared" si="8"/>
        <v>940.9199999999995</v>
      </c>
      <c r="E88" s="6">
        <f>SUMIF('Borç Yapılandırma Verileri'!$B$4:$B$856,B88:$B$444,'Borç Yapılandırma Verileri'!$C$4:$C$1098)</f>
        <v>0</v>
      </c>
      <c r="F88" s="6">
        <f t="shared" si="5"/>
        <v>0</v>
      </c>
      <c r="G88" s="7">
        <f t="shared" si="6"/>
        <v>0</v>
      </c>
      <c r="H88" s="25">
        <v>3.9</v>
      </c>
      <c r="I88" s="72"/>
      <c r="AX88" s="16">
        <v>31686</v>
      </c>
      <c r="AZ88" s="16">
        <f t="shared" si="7"/>
        <v>42522</v>
      </c>
      <c r="BA88" s="26">
        <f t="shared" si="9"/>
        <v>2</v>
      </c>
    </row>
    <row r="89" spans="2:53" ht="18" customHeight="1" thickBot="1">
      <c r="B89" s="8" t="s">
        <v>113</v>
      </c>
      <c r="C89" s="5">
        <v>1986</v>
      </c>
      <c r="D89" s="28">
        <f t="shared" si="8"/>
        <v>937.0199999999995</v>
      </c>
      <c r="E89" s="6">
        <f>SUMIF('Borç Yapılandırma Verileri'!$B$4:$B$856,B89:$B$444,'Borç Yapılandırma Verileri'!$C$4:$C$1098)</f>
        <v>0</v>
      </c>
      <c r="F89" s="6">
        <f t="shared" si="5"/>
        <v>0</v>
      </c>
      <c r="G89" s="7">
        <f t="shared" si="6"/>
        <v>0</v>
      </c>
      <c r="H89" s="25">
        <v>1.5</v>
      </c>
      <c r="I89" s="72"/>
      <c r="AX89" s="16">
        <v>31717</v>
      </c>
      <c r="AZ89" s="16">
        <f t="shared" si="7"/>
        <v>42522</v>
      </c>
      <c r="BA89" s="26">
        <f t="shared" si="9"/>
        <v>2</v>
      </c>
    </row>
    <row r="90" spans="2:53" ht="18" thickBot="1">
      <c r="B90" s="9" t="s">
        <v>114</v>
      </c>
      <c r="C90" s="5">
        <v>1986</v>
      </c>
      <c r="D90" s="28">
        <f t="shared" si="8"/>
        <v>935.5199999999995</v>
      </c>
      <c r="E90" s="6">
        <f>SUMIF('Borç Yapılandırma Verileri'!$B$4:$B$856,B90:$B$444,'Borç Yapılandırma Verileri'!$C$4:$C$1098)</f>
        <v>0</v>
      </c>
      <c r="F90" s="6">
        <f t="shared" si="5"/>
        <v>0</v>
      </c>
      <c r="G90" s="7">
        <f t="shared" si="6"/>
        <v>0</v>
      </c>
      <c r="H90" s="25">
        <v>0.9</v>
      </c>
      <c r="I90" s="72"/>
      <c r="AX90" s="16">
        <v>31747</v>
      </c>
      <c r="AZ90" s="16">
        <f t="shared" si="7"/>
        <v>42522</v>
      </c>
      <c r="BA90" s="26">
        <f t="shared" si="9"/>
        <v>2</v>
      </c>
    </row>
    <row r="91" spans="2:53" ht="18" thickBot="1">
      <c r="B91" s="4" t="s">
        <v>115</v>
      </c>
      <c r="C91" s="5">
        <v>1987</v>
      </c>
      <c r="D91" s="28">
        <f t="shared" si="8"/>
        <v>934.6199999999995</v>
      </c>
      <c r="E91" s="6">
        <f>SUMIF('Borç Yapılandırma Verileri'!$B$4:$B$856,B91:$B$444,'Borç Yapılandırma Verileri'!$C$4:$C$1098)</f>
        <v>0</v>
      </c>
      <c r="F91" s="6">
        <f t="shared" si="5"/>
        <v>0</v>
      </c>
      <c r="G91" s="7">
        <f t="shared" si="6"/>
        <v>0</v>
      </c>
      <c r="H91" s="25">
        <v>3.6</v>
      </c>
      <c r="I91" s="72"/>
      <c r="AX91" s="16">
        <v>31778</v>
      </c>
      <c r="AZ91" s="16">
        <f t="shared" si="7"/>
        <v>42522</v>
      </c>
      <c r="BA91" s="26">
        <f t="shared" si="9"/>
        <v>2</v>
      </c>
    </row>
    <row r="92" spans="2:53" ht="15.75" customHeight="1" thickBot="1">
      <c r="B92" s="4" t="s">
        <v>116</v>
      </c>
      <c r="C92" s="5">
        <v>1987</v>
      </c>
      <c r="D92" s="28">
        <f t="shared" si="8"/>
        <v>931.0199999999995</v>
      </c>
      <c r="E92" s="6">
        <f>SUMIF('Borç Yapılandırma Verileri'!$B$4:$B$856,B92:$B$444,'Borç Yapılandırma Verileri'!$C$4:$C$1098)</f>
        <v>0</v>
      </c>
      <c r="F92" s="6">
        <f t="shared" si="5"/>
        <v>0</v>
      </c>
      <c r="G92" s="7">
        <f t="shared" si="6"/>
        <v>0</v>
      </c>
      <c r="H92" s="25">
        <v>2.2</v>
      </c>
      <c r="I92" s="72"/>
      <c r="AX92" s="16">
        <v>31809</v>
      </c>
      <c r="AZ92" s="16">
        <f t="shared" si="7"/>
        <v>42522</v>
      </c>
      <c r="BA92" s="26">
        <f t="shared" si="9"/>
        <v>2</v>
      </c>
    </row>
    <row r="93" spans="2:53" ht="15.75" customHeight="1" thickBot="1">
      <c r="B93" s="8" t="s">
        <v>117</v>
      </c>
      <c r="C93" s="5">
        <v>1987</v>
      </c>
      <c r="D93" s="28">
        <f t="shared" si="8"/>
        <v>928.8199999999995</v>
      </c>
      <c r="E93" s="6">
        <f>SUMIF('Borç Yapılandırma Verileri'!$B$4:$B$856,B93:$B$444,'Borç Yapılandırma Verileri'!$C$4:$C$1098)</f>
        <v>0</v>
      </c>
      <c r="F93" s="6">
        <f t="shared" si="5"/>
        <v>0</v>
      </c>
      <c r="G93" s="7">
        <f t="shared" si="6"/>
        <v>0</v>
      </c>
      <c r="H93" s="25">
        <v>3.5</v>
      </c>
      <c r="I93" s="72"/>
      <c r="AX93" s="16">
        <v>31837</v>
      </c>
      <c r="AZ93" s="16">
        <f t="shared" si="7"/>
        <v>42522</v>
      </c>
      <c r="BA93" s="26">
        <f t="shared" si="9"/>
        <v>2</v>
      </c>
    </row>
    <row r="94" spans="2:53" ht="15.75" customHeight="1" thickBot="1">
      <c r="B94" s="9" t="s">
        <v>118</v>
      </c>
      <c r="C94" s="5">
        <v>1987</v>
      </c>
      <c r="D94" s="28">
        <f t="shared" si="8"/>
        <v>925.3199999999995</v>
      </c>
      <c r="E94" s="6">
        <f>SUMIF('Borç Yapılandırma Verileri'!$B$4:$B$856,B94:$B$444,'Borç Yapılandırma Verileri'!$C$4:$C$1098)</f>
        <v>0</v>
      </c>
      <c r="F94" s="6">
        <f t="shared" si="5"/>
        <v>0</v>
      </c>
      <c r="G94" s="7">
        <f t="shared" si="6"/>
        <v>0</v>
      </c>
      <c r="H94" s="25">
        <v>2.6</v>
      </c>
      <c r="I94" s="72"/>
      <c r="AX94" s="16">
        <v>31868</v>
      </c>
      <c r="AZ94" s="16">
        <f t="shared" si="7"/>
        <v>42522</v>
      </c>
      <c r="BA94" s="26">
        <f t="shared" si="9"/>
        <v>2</v>
      </c>
    </row>
    <row r="95" spans="2:53" ht="15.75" customHeight="1" thickBot="1">
      <c r="B95" s="8" t="s">
        <v>119</v>
      </c>
      <c r="C95" s="5">
        <v>1987</v>
      </c>
      <c r="D95" s="28">
        <f t="shared" si="8"/>
        <v>922.7199999999995</v>
      </c>
      <c r="E95" s="6">
        <f>SUMIF('Borç Yapılandırma Verileri'!$B$4:$B$856,B95:$B$444,'Borç Yapılandırma Verileri'!$C$4:$C$1098)</f>
        <v>0</v>
      </c>
      <c r="F95" s="6">
        <f t="shared" si="5"/>
        <v>0</v>
      </c>
      <c r="G95" s="7">
        <f t="shared" si="6"/>
        <v>0</v>
      </c>
      <c r="H95" s="25">
        <v>4.8</v>
      </c>
      <c r="I95" s="72"/>
      <c r="AX95" s="16">
        <v>31898</v>
      </c>
      <c r="AZ95" s="16">
        <f t="shared" si="7"/>
        <v>42522</v>
      </c>
      <c r="BA95" s="26">
        <f t="shared" si="9"/>
        <v>2</v>
      </c>
    </row>
    <row r="96" spans="2:53" ht="18" thickBot="1">
      <c r="B96" s="9" t="s">
        <v>120</v>
      </c>
      <c r="C96" s="5">
        <v>1987</v>
      </c>
      <c r="D96" s="28">
        <f t="shared" si="8"/>
        <v>917.9199999999995</v>
      </c>
      <c r="E96" s="6">
        <f>SUMIF('Borç Yapılandırma Verileri'!$B$4:$B$856,B96:$B$444,'Borç Yapılandırma Verileri'!$C$4:$C$1098)</f>
        <v>0</v>
      </c>
      <c r="F96" s="6">
        <f t="shared" si="5"/>
        <v>0</v>
      </c>
      <c r="G96" s="7">
        <f t="shared" si="6"/>
        <v>0</v>
      </c>
      <c r="H96" s="25">
        <v>0.5</v>
      </c>
      <c r="I96" s="72"/>
      <c r="AX96" s="16">
        <v>31929</v>
      </c>
      <c r="AZ96" s="16">
        <f t="shared" si="7"/>
        <v>42522</v>
      </c>
      <c r="BA96" s="26">
        <f t="shared" si="9"/>
        <v>2</v>
      </c>
    </row>
    <row r="97" spans="2:53" ht="18" thickBot="1">
      <c r="B97" s="8" t="s">
        <v>121</v>
      </c>
      <c r="C97" s="5">
        <v>1987</v>
      </c>
      <c r="D97" s="28">
        <f t="shared" si="8"/>
        <v>917.4199999999995</v>
      </c>
      <c r="E97" s="6">
        <f>SUMIF('Borç Yapılandırma Verileri'!$B$4:$B$856,B97:$B$444,'Borç Yapılandırma Verileri'!$C$4:$C$1098)</f>
        <v>0</v>
      </c>
      <c r="F97" s="6">
        <f t="shared" si="5"/>
        <v>0</v>
      </c>
      <c r="G97" s="7">
        <f t="shared" si="6"/>
        <v>0</v>
      </c>
      <c r="H97" s="25">
        <v>1.7</v>
      </c>
      <c r="I97" s="72"/>
      <c r="AX97" s="16">
        <v>31959</v>
      </c>
      <c r="AZ97" s="16">
        <f t="shared" si="7"/>
        <v>42522</v>
      </c>
      <c r="BA97" s="26">
        <f t="shared" si="9"/>
        <v>2</v>
      </c>
    </row>
    <row r="98" spans="2:53" ht="18" thickBot="1">
      <c r="B98" s="9" t="s">
        <v>122</v>
      </c>
      <c r="C98" s="5">
        <v>1987</v>
      </c>
      <c r="D98" s="28">
        <f t="shared" si="8"/>
        <v>915.7199999999995</v>
      </c>
      <c r="E98" s="6">
        <f>SUMIF('Borç Yapılandırma Verileri'!$B$4:$B$856,B98:$B$444,'Borç Yapılandırma Verileri'!$C$4:$C$1098)</f>
        <v>0</v>
      </c>
      <c r="F98" s="6">
        <f t="shared" si="5"/>
        <v>0</v>
      </c>
      <c r="G98" s="7">
        <f t="shared" si="6"/>
        <v>0</v>
      </c>
      <c r="H98" s="25">
        <v>2.8</v>
      </c>
      <c r="I98" s="72"/>
      <c r="AX98" s="16">
        <v>31990</v>
      </c>
      <c r="AZ98" s="16">
        <f t="shared" si="7"/>
        <v>42522</v>
      </c>
      <c r="BA98" s="26">
        <f t="shared" si="9"/>
        <v>2</v>
      </c>
    </row>
    <row r="99" spans="2:53" ht="18" thickBot="1">
      <c r="B99" s="8" t="s">
        <v>123</v>
      </c>
      <c r="C99" s="5">
        <v>1987</v>
      </c>
      <c r="D99" s="28">
        <f t="shared" si="8"/>
        <v>912.9199999999995</v>
      </c>
      <c r="E99" s="6">
        <f>SUMIF('Borç Yapılandırma Verileri'!$B$4:$B$856,B99:$B$444,'Borç Yapılandırma Verileri'!$C$4:$C$1098)</f>
        <v>0</v>
      </c>
      <c r="F99" s="6">
        <f t="shared" si="5"/>
        <v>0</v>
      </c>
      <c r="G99" s="7">
        <f t="shared" si="6"/>
        <v>0</v>
      </c>
      <c r="H99" s="25">
        <v>2.1</v>
      </c>
      <c r="I99" s="72"/>
      <c r="AX99" s="16">
        <v>32021</v>
      </c>
      <c r="AZ99" s="16">
        <f t="shared" si="7"/>
        <v>42522</v>
      </c>
      <c r="BA99" s="26">
        <f t="shared" si="9"/>
        <v>2</v>
      </c>
    </row>
    <row r="100" spans="2:53" ht="18" thickBot="1">
      <c r="B100" s="9" t="s">
        <v>124</v>
      </c>
      <c r="C100" s="5">
        <v>1987</v>
      </c>
      <c r="D100" s="28">
        <f t="shared" si="8"/>
        <v>910.8199999999995</v>
      </c>
      <c r="E100" s="6">
        <f>SUMIF('Borç Yapılandırma Verileri'!$B$4:$B$856,B100:$B$444,'Borç Yapılandırma Verileri'!$C$4:$C$1098)</f>
        <v>0</v>
      </c>
      <c r="F100" s="6">
        <f t="shared" si="5"/>
        <v>0</v>
      </c>
      <c r="G100" s="7">
        <f t="shared" si="6"/>
        <v>0</v>
      </c>
      <c r="H100" s="25">
        <v>3.5</v>
      </c>
      <c r="I100" s="72"/>
      <c r="AX100" s="16">
        <v>32051</v>
      </c>
      <c r="AZ100" s="16">
        <f t="shared" si="7"/>
        <v>42522</v>
      </c>
      <c r="BA100" s="26">
        <f t="shared" si="9"/>
        <v>2</v>
      </c>
    </row>
    <row r="101" spans="2:53" ht="18" thickBot="1">
      <c r="B101" s="8" t="s">
        <v>125</v>
      </c>
      <c r="C101" s="5">
        <v>1987</v>
      </c>
      <c r="D101" s="28">
        <f t="shared" si="8"/>
        <v>907.3199999999995</v>
      </c>
      <c r="E101" s="6">
        <f>SUMIF('Borç Yapılandırma Verileri'!$B$4:$B$856,B101:$B$444,'Borç Yapılandırma Verileri'!$C$4:$C$1098)</f>
        <v>0</v>
      </c>
      <c r="F101" s="6">
        <f t="shared" si="5"/>
        <v>0</v>
      </c>
      <c r="G101" s="7">
        <f t="shared" si="6"/>
        <v>0</v>
      </c>
      <c r="H101" s="25">
        <v>2.8</v>
      </c>
      <c r="I101" s="72"/>
      <c r="AX101" s="16">
        <v>32082</v>
      </c>
      <c r="AZ101" s="16">
        <f t="shared" si="7"/>
        <v>42522</v>
      </c>
      <c r="BA101" s="26">
        <f t="shared" si="9"/>
        <v>2</v>
      </c>
    </row>
    <row r="102" spans="2:53" ht="15.75" customHeight="1" thickBot="1">
      <c r="B102" s="9" t="s">
        <v>126</v>
      </c>
      <c r="C102" s="5">
        <v>1987</v>
      </c>
      <c r="D102" s="28">
        <f t="shared" si="8"/>
        <v>904.5199999999995</v>
      </c>
      <c r="E102" s="6">
        <f>SUMIF('Borç Yapılandırma Verileri'!$B$4:$B$856,B102:$B$444,'Borç Yapılandırma Verileri'!$C$4:$C$1098)</f>
        <v>0</v>
      </c>
      <c r="F102" s="6">
        <f t="shared" si="5"/>
        <v>0</v>
      </c>
      <c r="G102" s="7">
        <f t="shared" si="6"/>
        <v>0</v>
      </c>
      <c r="H102" s="25">
        <v>10.8</v>
      </c>
      <c r="I102" s="72"/>
      <c r="AX102" s="16">
        <v>32112</v>
      </c>
      <c r="AZ102" s="16">
        <f t="shared" si="7"/>
        <v>42522</v>
      </c>
      <c r="BA102" s="26">
        <f t="shared" si="9"/>
        <v>2</v>
      </c>
    </row>
    <row r="103" spans="2:53" ht="15.75" customHeight="1" thickBot="1">
      <c r="B103" s="4" t="s">
        <v>127</v>
      </c>
      <c r="C103" s="5">
        <v>1988</v>
      </c>
      <c r="D103" s="28">
        <f t="shared" si="8"/>
        <v>893.7199999999996</v>
      </c>
      <c r="E103" s="6">
        <f>SUMIF('Borç Yapılandırma Verileri'!$B$4:$B$856,B103:$B$444,'Borç Yapılandırma Verileri'!$C$4:$C$1098)</f>
        <v>0</v>
      </c>
      <c r="F103" s="6">
        <f t="shared" si="5"/>
        <v>0</v>
      </c>
      <c r="G103" s="7">
        <f t="shared" si="6"/>
        <v>0</v>
      </c>
      <c r="H103" s="25">
        <v>6.9</v>
      </c>
      <c r="I103" s="72"/>
      <c r="AX103" s="16">
        <v>32143</v>
      </c>
      <c r="AZ103" s="16">
        <f t="shared" si="7"/>
        <v>42522</v>
      </c>
      <c r="BA103" s="26">
        <f t="shared" si="9"/>
        <v>2</v>
      </c>
    </row>
    <row r="104" spans="2:53" ht="15.75" customHeight="1" thickBot="1">
      <c r="B104" s="4" t="s">
        <v>128</v>
      </c>
      <c r="C104" s="5">
        <v>1988</v>
      </c>
      <c r="D104" s="28">
        <f t="shared" si="8"/>
        <v>886.8199999999996</v>
      </c>
      <c r="E104" s="6">
        <f>SUMIF('Borç Yapılandırma Verileri'!$B$4:$B$856,B104:$B$444,'Borç Yapılandırma Verileri'!$C$4:$C$1098)</f>
        <v>0</v>
      </c>
      <c r="F104" s="6">
        <f t="shared" si="5"/>
        <v>0</v>
      </c>
      <c r="G104" s="7">
        <f t="shared" si="6"/>
        <v>0</v>
      </c>
      <c r="H104" s="25">
        <v>6.2</v>
      </c>
      <c r="I104" s="72"/>
      <c r="AX104" s="16">
        <v>32174</v>
      </c>
      <c r="AZ104" s="16">
        <f t="shared" si="7"/>
        <v>42522</v>
      </c>
      <c r="BA104" s="26">
        <f t="shared" si="9"/>
        <v>2</v>
      </c>
    </row>
    <row r="105" spans="2:53" ht="15.75" customHeight="1" thickBot="1">
      <c r="B105" s="8" t="s">
        <v>129</v>
      </c>
      <c r="C105" s="5">
        <v>1988</v>
      </c>
      <c r="D105" s="28">
        <f t="shared" si="8"/>
        <v>880.6199999999995</v>
      </c>
      <c r="E105" s="6">
        <f>SUMIF('Borç Yapılandırma Verileri'!$B$4:$B$856,B105:$B$444,'Borç Yapılandırma Verileri'!$C$4:$C$1098)</f>
        <v>0</v>
      </c>
      <c r="F105" s="6">
        <f t="shared" si="5"/>
        <v>0</v>
      </c>
      <c r="G105" s="7">
        <f t="shared" si="6"/>
        <v>0</v>
      </c>
      <c r="H105" s="25">
        <v>7</v>
      </c>
      <c r="I105" s="72"/>
      <c r="AX105" s="16">
        <v>32203</v>
      </c>
      <c r="AZ105" s="16">
        <f t="shared" si="7"/>
        <v>42522</v>
      </c>
      <c r="BA105" s="26">
        <f t="shared" si="9"/>
        <v>2</v>
      </c>
    </row>
    <row r="106" spans="2:53" ht="18" thickBot="1">
      <c r="B106" s="9" t="s">
        <v>130</v>
      </c>
      <c r="C106" s="5">
        <v>1988</v>
      </c>
      <c r="D106" s="28">
        <f t="shared" si="8"/>
        <v>873.6199999999995</v>
      </c>
      <c r="E106" s="6">
        <f>SUMIF('Borç Yapılandırma Verileri'!$B$4:$B$856,B106:$B$444,'Borç Yapılandırma Verileri'!$C$4:$C$1098)</f>
        <v>0</v>
      </c>
      <c r="F106" s="6">
        <f t="shared" si="5"/>
        <v>0</v>
      </c>
      <c r="G106" s="7">
        <f t="shared" si="6"/>
        <v>0</v>
      </c>
      <c r="H106" s="25">
        <v>4.8</v>
      </c>
      <c r="I106" s="72"/>
      <c r="AX106" s="16">
        <v>32234</v>
      </c>
      <c r="AZ106" s="16">
        <f t="shared" si="7"/>
        <v>42522</v>
      </c>
      <c r="BA106" s="26">
        <f t="shared" si="9"/>
        <v>2</v>
      </c>
    </row>
    <row r="107" spans="2:53" ht="18" thickBot="1">
      <c r="B107" s="8" t="s">
        <v>131</v>
      </c>
      <c r="C107" s="5">
        <v>1988</v>
      </c>
      <c r="D107" s="28">
        <f t="shared" si="8"/>
        <v>868.8199999999996</v>
      </c>
      <c r="E107" s="6">
        <f>SUMIF('Borç Yapılandırma Verileri'!$B$4:$B$856,B107:$B$444,'Borç Yapılandırma Verileri'!$C$4:$C$1098)</f>
        <v>0</v>
      </c>
      <c r="F107" s="6">
        <f t="shared" si="5"/>
        <v>0</v>
      </c>
      <c r="G107" s="7">
        <f t="shared" si="6"/>
        <v>0</v>
      </c>
      <c r="H107" s="25">
        <v>2.1</v>
      </c>
      <c r="I107" s="72"/>
      <c r="AX107" s="16">
        <v>32264</v>
      </c>
      <c r="AZ107" s="16">
        <f t="shared" si="7"/>
        <v>42522</v>
      </c>
      <c r="BA107" s="26">
        <f t="shared" si="9"/>
        <v>2</v>
      </c>
    </row>
    <row r="108" spans="2:53" ht="18" thickBot="1">
      <c r="B108" s="9" t="s">
        <v>132</v>
      </c>
      <c r="C108" s="5">
        <v>1988</v>
      </c>
      <c r="D108" s="28">
        <f t="shared" si="8"/>
        <v>866.7199999999996</v>
      </c>
      <c r="E108" s="6">
        <f>SUMIF('Borç Yapılandırma Verileri'!$B$4:$B$856,B108:$B$444,'Borç Yapılandırma Verileri'!$C$4:$C$1098)</f>
        <v>0</v>
      </c>
      <c r="F108" s="6">
        <f t="shared" si="5"/>
        <v>0</v>
      </c>
      <c r="G108" s="7">
        <f t="shared" si="6"/>
        <v>0</v>
      </c>
      <c r="H108" s="25">
        <v>2.6</v>
      </c>
      <c r="I108" s="72"/>
      <c r="AX108" s="16">
        <v>32295</v>
      </c>
      <c r="AZ108" s="16">
        <f t="shared" si="7"/>
        <v>42522</v>
      </c>
      <c r="BA108" s="26">
        <f t="shared" si="9"/>
        <v>2</v>
      </c>
    </row>
    <row r="109" spans="2:53" ht="18" thickBot="1">
      <c r="B109" s="8" t="s">
        <v>133</v>
      </c>
      <c r="C109" s="5">
        <v>1988</v>
      </c>
      <c r="D109" s="28">
        <f t="shared" si="8"/>
        <v>864.1199999999995</v>
      </c>
      <c r="E109" s="6">
        <f>SUMIF('Borç Yapılandırma Verileri'!$B$4:$B$856,B109:$B$444,'Borç Yapılandırma Verileri'!$C$4:$C$1098)</f>
        <v>0</v>
      </c>
      <c r="F109" s="6">
        <f t="shared" si="5"/>
        <v>0</v>
      </c>
      <c r="G109" s="7">
        <f t="shared" si="6"/>
        <v>0</v>
      </c>
      <c r="H109" s="25">
        <v>2.2</v>
      </c>
      <c r="I109" s="72"/>
      <c r="AX109" s="16">
        <v>32325</v>
      </c>
      <c r="AZ109" s="16">
        <f t="shared" si="7"/>
        <v>42522</v>
      </c>
      <c r="BA109" s="26">
        <f t="shared" si="9"/>
        <v>2</v>
      </c>
    </row>
    <row r="110" spans="2:53" ht="18" customHeight="1" thickBot="1">
      <c r="B110" s="9" t="s">
        <v>134</v>
      </c>
      <c r="C110" s="5">
        <v>1988</v>
      </c>
      <c r="D110" s="28">
        <f t="shared" si="8"/>
        <v>861.9199999999995</v>
      </c>
      <c r="E110" s="6">
        <f>SUMIF('Borç Yapılandırma Verileri'!$B$4:$B$856,B110:$B$444,'Borç Yapılandırma Verileri'!$C$4:$C$1098)</f>
        <v>0</v>
      </c>
      <c r="F110" s="6">
        <f t="shared" si="5"/>
        <v>0</v>
      </c>
      <c r="G110" s="7">
        <f t="shared" si="6"/>
        <v>0</v>
      </c>
      <c r="H110" s="25">
        <v>3.1</v>
      </c>
      <c r="I110" s="72"/>
      <c r="AX110" s="16">
        <v>32356</v>
      </c>
      <c r="AZ110" s="16">
        <f t="shared" si="7"/>
        <v>42522</v>
      </c>
      <c r="BA110" s="26">
        <f t="shared" si="9"/>
        <v>2</v>
      </c>
    </row>
    <row r="111" spans="2:53" ht="18" thickBot="1">
      <c r="B111" s="8" t="s">
        <v>135</v>
      </c>
      <c r="C111" s="5">
        <v>1988</v>
      </c>
      <c r="D111" s="28">
        <f t="shared" si="8"/>
        <v>858.8199999999995</v>
      </c>
      <c r="E111" s="6">
        <f>SUMIF('Borç Yapılandırma Verileri'!$B$4:$B$856,B111:$B$444,'Borç Yapılandırma Verileri'!$C$4:$C$1098)</f>
        <v>0</v>
      </c>
      <c r="F111" s="6">
        <f t="shared" si="5"/>
        <v>0</v>
      </c>
      <c r="G111" s="7">
        <f t="shared" si="6"/>
        <v>0</v>
      </c>
      <c r="H111" s="25">
        <v>3.7</v>
      </c>
      <c r="I111" s="72"/>
      <c r="AX111" s="16">
        <v>32387</v>
      </c>
      <c r="AZ111" s="16">
        <f t="shared" si="7"/>
        <v>42522</v>
      </c>
      <c r="BA111" s="26">
        <f t="shared" si="9"/>
        <v>2</v>
      </c>
    </row>
    <row r="112" spans="2:53" ht="18" thickBot="1">
      <c r="B112" s="9" t="s">
        <v>136</v>
      </c>
      <c r="C112" s="5">
        <v>1988</v>
      </c>
      <c r="D112" s="28">
        <f t="shared" si="8"/>
        <v>855.1199999999994</v>
      </c>
      <c r="E112" s="6">
        <f>SUMIF('Borç Yapılandırma Verileri'!$B$4:$B$856,B112:$B$444,'Borç Yapılandırma Verileri'!$C$4:$C$1098)</f>
        <v>0</v>
      </c>
      <c r="F112" s="6">
        <f t="shared" si="5"/>
        <v>0</v>
      </c>
      <c r="G112" s="7">
        <f t="shared" si="6"/>
        <v>0</v>
      </c>
      <c r="H112" s="25">
        <v>6.1</v>
      </c>
      <c r="I112" s="72"/>
      <c r="AX112" s="16">
        <v>32417</v>
      </c>
      <c r="AZ112" s="16">
        <f t="shared" si="7"/>
        <v>42522</v>
      </c>
      <c r="BA112" s="26">
        <f t="shared" si="9"/>
        <v>2</v>
      </c>
    </row>
    <row r="113" spans="2:53" ht="18" thickBot="1">
      <c r="B113" s="8" t="s">
        <v>137</v>
      </c>
      <c r="C113" s="5">
        <v>1988</v>
      </c>
      <c r="D113" s="28">
        <f t="shared" si="8"/>
        <v>849.0199999999994</v>
      </c>
      <c r="E113" s="6">
        <f>SUMIF('Borç Yapılandırma Verileri'!$B$4:$B$856,B113:$B$444,'Borç Yapılandırma Verileri'!$C$4:$C$1098)</f>
        <v>0</v>
      </c>
      <c r="F113" s="6">
        <f t="shared" si="5"/>
        <v>0</v>
      </c>
      <c r="G113" s="7">
        <f t="shared" si="6"/>
        <v>0</v>
      </c>
      <c r="H113" s="25">
        <v>5.3</v>
      </c>
      <c r="I113" s="72"/>
      <c r="AX113" s="16">
        <v>32448</v>
      </c>
      <c r="AZ113" s="16">
        <f t="shared" si="7"/>
        <v>42522</v>
      </c>
      <c r="BA113" s="26">
        <f t="shared" si="9"/>
        <v>2</v>
      </c>
    </row>
    <row r="114" spans="2:53" ht="18" thickBot="1">
      <c r="B114" s="9" t="s">
        <v>138</v>
      </c>
      <c r="C114" s="5">
        <v>1988</v>
      </c>
      <c r="D114" s="28">
        <f t="shared" si="8"/>
        <v>843.7199999999995</v>
      </c>
      <c r="E114" s="6">
        <f>SUMIF('Borç Yapılandırma Verileri'!$B$4:$B$856,B114:$B$444,'Borç Yapılandırma Verileri'!$C$4:$C$1098)</f>
        <v>0</v>
      </c>
      <c r="F114" s="6">
        <f t="shared" si="5"/>
        <v>0</v>
      </c>
      <c r="G114" s="7">
        <f t="shared" si="6"/>
        <v>0</v>
      </c>
      <c r="H114" s="25">
        <v>4.3</v>
      </c>
      <c r="I114" s="72"/>
      <c r="AX114" s="16">
        <v>32478</v>
      </c>
      <c r="AZ114" s="16">
        <f t="shared" si="7"/>
        <v>42522</v>
      </c>
      <c r="BA114" s="26">
        <f t="shared" si="9"/>
        <v>2</v>
      </c>
    </row>
    <row r="115" spans="2:53" ht="18" thickBot="1">
      <c r="B115" s="4" t="s">
        <v>139</v>
      </c>
      <c r="C115" s="5">
        <v>1989</v>
      </c>
      <c r="D115" s="28">
        <f t="shared" si="8"/>
        <v>839.4199999999995</v>
      </c>
      <c r="E115" s="6">
        <f>SUMIF('Borç Yapılandırma Verileri'!$B$4:$B$856,B115:$B$444,'Borç Yapılandırma Verileri'!$C$4:$C$1098)</f>
        <v>0</v>
      </c>
      <c r="F115" s="6">
        <f t="shared" si="5"/>
        <v>0</v>
      </c>
      <c r="G115" s="7">
        <f t="shared" si="6"/>
        <v>0</v>
      </c>
      <c r="H115" s="25">
        <v>7.7</v>
      </c>
      <c r="I115" s="72"/>
      <c r="AX115" s="16">
        <v>32509</v>
      </c>
      <c r="AZ115" s="16">
        <f t="shared" si="7"/>
        <v>42522</v>
      </c>
      <c r="BA115" s="26">
        <f t="shared" si="9"/>
        <v>2</v>
      </c>
    </row>
    <row r="116" spans="2:53" ht="18" thickBot="1">
      <c r="B116" s="4" t="s">
        <v>140</v>
      </c>
      <c r="C116" s="5">
        <v>1989</v>
      </c>
      <c r="D116" s="28">
        <f t="shared" si="8"/>
        <v>831.7199999999995</v>
      </c>
      <c r="E116" s="6">
        <f>SUMIF('Borç Yapılandırma Verileri'!$B$4:$B$856,B116:$B$444,'Borç Yapılandırma Verileri'!$C$4:$C$1098)</f>
        <v>0</v>
      </c>
      <c r="F116" s="6">
        <f t="shared" si="5"/>
        <v>0</v>
      </c>
      <c r="G116" s="7">
        <f t="shared" si="6"/>
        <v>0</v>
      </c>
      <c r="H116" s="25">
        <v>5.1</v>
      </c>
      <c r="I116" s="72"/>
      <c r="AX116" s="16">
        <v>32540</v>
      </c>
      <c r="AZ116" s="16">
        <f t="shared" si="7"/>
        <v>42522</v>
      </c>
      <c r="BA116" s="26">
        <f t="shared" si="9"/>
        <v>2</v>
      </c>
    </row>
    <row r="117" spans="2:53" ht="18" thickBot="1">
      <c r="B117" s="8" t="s">
        <v>141</v>
      </c>
      <c r="C117" s="5">
        <v>1989</v>
      </c>
      <c r="D117" s="28">
        <f t="shared" si="8"/>
        <v>826.6199999999994</v>
      </c>
      <c r="E117" s="6">
        <f>SUMIF('Borç Yapılandırma Verileri'!$B$4:$B$856,B117:$B$444,'Borç Yapılandırma Verileri'!$C$4:$C$1098)</f>
        <v>0</v>
      </c>
      <c r="F117" s="6">
        <f t="shared" si="5"/>
        <v>0</v>
      </c>
      <c r="G117" s="7">
        <f t="shared" si="6"/>
        <v>0</v>
      </c>
      <c r="H117" s="25">
        <v>2.3</v>
      </c>
      <c r="I117" s="72"/>
      <c r="AX117" s="16">
        <v>32568</v>
      </c>
      <c r="AZ117" s="16">
        <f t="shared" si="7"/>
        <v>42522</v>
      </c>
      <c r="BA117" s="26">
        <f t="shared" si="9"/>
        <v>2</v>
      </c>
    </row>
    <row r="118" spans="2:53" ht="18" thickBot="1">
      <c r="B118" s="9" t="s">
        <v>142</v>
      </c>
      <c r="C118" s="5">
        <v>1989</v>
      </c>
      <c r="D118" s="28">
        <f t="shared" si="8"/>
        <v>824.3199999999995</v>
      </c>
      <c r="E118" s="6">
        <f>SUMIF('Borç Yapılandırma Verileri'!$B$4:$B$856,B118:$B$444,'Borç Yapılandırma Verileri'!$C$4:$C$1098)</f>
        <v>0</v>
      </c>
      <c r="F118" s="6">
        <f t="shared" si="5"/>
        <v>0</v>
      </c>
      <c r="G118" s="7">
        <f t="shared" si="6"/>
        <v>0</v>
      </c>
      <c r="H118" s="25">
        <v>4.5</v>
      </c>
      <c r="I118" s="72"/>
      <c r="AX118" s="16">
        <v>32599</v>
      </c>
      <c r="AZ118" s="16">
        <f t="shared" si="7"/>
        <v>42522</v>
      </c>
      <c r="BA118" s="26">
        <f t="shared" si="9"/>
        <v>2</v>
      </c>
    </row>
    <row r="119" spans="2:53" ht="18" thickBot="1">
      <c r="B119" s="8" t="s">
        <v>143</v>
      </c>
      <c r="C119" s="5">
        <v>1989</v>
      </c>
      <c r="D119" s="28">
        <f t="shared" si="8"/>
        <v>819.8199999999995</v>
      </c>
      <c r="E119" s="6">
        <f>SUMIF('Borç Yapılandırma Verileri'!$B$4:$B$856,B119:$B$444,'Borç Yapılandırma Verileri'!$C$4:$C$1098)</f>
        <v>0</v>
      </c>
      <c r="F119" s="6">
        <f t="shared" si="5"/>
        <v>0</v>
      </c>
      <c r="G119" s="7">
        <f t="shared" si="6"/>
        <v>0</v>
      </c>
      <c r="H119" s="25">
        <v>3.8</v>
      </c>
      <c r="I119" s="72"/>
      <c r="AX119" s="16">
        <v>32629</v>
      </c>
      <c r="AZ119" s="16">
        <f t="shared" si="7"/>
        <v>42522</v>
      </c>
      <c r="BA119" s="26">
        <f t="shared" si="9"/>
        <v>2</v>
      </c>
    </row>
    <row r="120" spans="2:53" ht="15.75" customHeight="1" thickBot="1">
      <c r="B120" s="9" t="s">
        <v>144</v>
      </c>
      <c r="C120" s="5">
        <v>1989</v>
      </c>
      <c r="D120" s="28">
        <f t="shared" si="8"/>
        <v>816.0199999999995</v>
      </c>
      <c r="E120" s="6">
        <f>SUMIF('Borç Yapılandırma Verileri'!$B$4:$B$856,B120:$B$444,'Borç Yapılandırma Verileri'!$C$4:$C$1098)</f>
        <v>0</v>
      </c>
      <c r="F120" s="6">
        <f t="shared" si="5"/>
        <v>0</v>
      </c>
      <c r="G120" s="7">
        <f t="shared" si="6"/>
        <v>0</v>
      </c>
      <c r="H120" s="25">
        <v>6.3</v>
      </c>
      <c r="I120" s="72"/>
      <c r="AX120" s="16">
        <v>32660</v>
      </c>
      <c r="AZ120" s="16">
        <f t="shared" si="7"/>
        <v>42522</v>
      </c>
      <c r="BA120" s="26">
        <f t="shared" si="9"/>
        <v>2</v>
      </c>
    </row>
    <row r="121" spans="2:53" ht="15.75" customHeight="1" thickBot="1">
      <c r="B121" s="8" t="s">
        <v>145</v>
      </c>
      <c r="C121" s="5">
        <v>1989</v>
      </c>
      <c r="D121" s="28">
        <f t="shared" si="8"/>
        <v>809.7199999999996</v>
      </c>
      <c r="E121" s="6">
        <f>SUMIF('Borç Yapılandırma Verileri'!$B$4:$B$856,B121:$B$444,'Borç Yapılandırma Verileri'!$C$4:$C$1098)</f>
        <v>0</v>
      </c>
      <c r="F121" s="6">
        <f t="shared" si="5"/>
        <v>0</v>
      </c>
      <c r="G121" s="7">
        <f t="shared" si="6"/>
        <v>0</v>
      </c>
      <c r="H121" s="25">
        <v>5</v>
      </c>
      <c r="I121" s="72"/>
      <c r="AX121" s="16">
        <v>32690</v>
      </c>
      <c r="AZ121" s="16">
        <f t="shared" si="7"/>
        <v>42522</v>
      </c>
      <c r="BA121" s="26">
        <f t="shared" si="9"/>
        <v>2</v>
      </c>
    </row>
    <row r="122" spans="2:53" ht="15.75" customHeight="1" thickBot="1">
      <c r="B122" s="9" t="s">
        <v>146</v>
      </c>
      <c r="C122" s="5">
        <v>1989</v>
      </c>
      <c r="D122" s="28">
        <f t="shared" si="8"/>
        <v>804.7199999999996</v>
      </c>
      <c r="E122" s="6">
        <f>SUMIF('Borç Yapılandırma Verileri'!$B$4:$B$856,B122:$B$444,'Borç Yapılandırma Verileri'!$C$4:$C$1098)</f>
        <v>0</v>
      </c>
      <c r="F122" s="6">
        <f t="shared" si="5"/>
        <v>0</v>
      </c>
      <c r="G122" s="7">
        <f t="shared" si="6"/>
        <v>0</v>
      </c>
      <c r="H122" s="25">
        <v>3.1</v>
      </c>
      <c r="I122" s="72"/>
      <c r="AX122" s="16">
        <v>32721</v>
      </c>
      <c r="AZ122" s="16">
        <f t="shared" si="7"/>
        <v>42522</v>
      </c>
      <c r="BA122" s="26">
        <f t="shared" si="9"/>
        <v>2</v>
      </c>
    </row>
    <row r="123" spans="2:53" ht="15.75" customHeight="1" thickBot="1">
      <c r="B123" s="8" t="s">
        <v>147</v>
      </c>
      <c r="C123" s="5">
        <v>1989</v>
      </c>
      <c r="D123" s="28">
        <f t="shared" si="8"/>
        <v>801.6199999999995</v>
      </c>
      <c r="E123" s="6">
        <f>SUMIF('Borç Yapılandırma Verileri'!$B$4:$B$856,B123:$B$444,'Borç Yapılandırma Verileri'!$C$4:$C$1098)</f>
        <v>0</v>
      </c>
      <c r="F123" s="6">
        <f t="shared" si="5"/>
        <v>0</v>
      </c>
      <c r="G123" s="7">
        <f t="shared" si="6"/>
        <v>0</v>
      </c>
      <c r="H123" s="25">
        <v>4.2</v>
      </c>
      <c r="I123" s="72"/>
      <c r="AX123" s="16">
        <v>32752</v>
      </c>
      <c r="AZ123" s="16">
        <f t="shared" si="7"/>
        <v>42522</v>
      </c>
      <c r="BA123" s="26">
        <f t="shared" si="9"/>
        <v>2</v>
      </c>
    </row>
    <row r="124" spans="2:53" ht="18" thickBot="1">
      <c r="B124" s="9" t="s">
        <v>148</v>
      </c>
      <c r="C124" s="5">
        <v>1989</v>
      </c>
      <c r="D124" s="28">
        <f t="shared" si="8"/>
        <v>797.4199999999995</v>
      </c>
      <c r="E124" s="6">
        <f>SUMIF('Borç Yapılandırma Verileri'!$B$4:$B$856,B124:$B$444,'Borç Yapılandırma Verileri'!$C$4:$C$1098)</f>
        <v>0</v>
      </c>
      <c r="F124" s="6">
        <f t="shared" si="5"/>
        <v>0</v>
      </c>
      <c r="G124" s="7">
        <f t="shared" si="6"/>
        <v>0</v>
      </c>
      <c r="H124" s="25">
        <v>4.3</v>
      </c>
      <c r="I124" s="72"/>
      <c r="AX124" s="16">
        <v>32782</v>
      </c>
      <c r="AZ124" s="16">
        <f t="shared" si="7"/>
        <v>42522</v>
      </c>
      <c r="BA124" s="26">
        <f t="shared" si="9"/>
        <v>2</v>
      </c>
    </row>
    <row r="125" spans="2:53" ht="18" thickBot="1">
      <c r="B125" s="8" t="s">
        <v>149</v>
      </c>
      <c r="C125" s="5">
        <v>1989</v>
      </c>
      <c r="D125" s="28">
        <f t="shared" si="8"/>
        <v>793.1199999999995</v>
      </c>
      <c r="E125" s="6">
        <f>SUMIF('Borç Yapılandırma Verileri'!$B$4:$B$856,B125:$B$444,'Borç Yapılandırma Verileri'!$C$4:$C$1098)</f>
        <v>0</v>
      </c>
      <c r="F125" s="6">
        <f t="shared" si="5"/>
        <v>0</v>
      </c>
      <c r="G125" s="7">
        <f t="shared" si="6"/>
        <v>0</v>
      </c>
      <c r="H125" s="25">
        <v>3.5</v>
      </c>
      <c r="I125" s="72"/>
      <c r="AX125" s="16">
        <v>32813</v>
      </c>
      <c r="AZ125" s="16">
        <f t="shared" si="7"/>
        <v>42522</v>
      </c>
      <c r="BA125" s="26">
        <f t="shared" si="9"/>
        <v>2</v>
      </c>
    </row>
    <row r="126" spans="2:53" ht="18" thickBot="1">
      <c r="B126" s="9" t="s">
        <v>150</v>
      </c>
      <c r="C126" s="5">
        <v>1989</v>
      </c>
      <c r="D126" s="28">
        <f t="shared" si="8"/>
        <v>789.6199999999995</v>
      </c>
      <c r="E126" s="6">
        <f>SUMIF('Borç Yapılandırma Verileri'!$B$4:$B$856,B126:$B$444,'Borç Yapılandırma Verileri'!$C$4:$C$1098)</f>
        <v>0</v>
      </c>
      <c r="F126" s="6">
        <f t="shared" si="5"/>
        <v>0</v>
      </c>
      <c r="G126" s="7">
        <f t="shared" si="6"/>
        <v>0</v>
      </c>
      <c r="H126" s="25">
        <v>3.3</v>
      </c>
      <c r="I126" s="72"/>
      <c r="AX126" s="16">
        <v>32843</v>
      </c>
      <c r="AZ126" s="16">
        <f t="shared" si="7"/>
        <v>42522</v>
      </c>
      <c r="BA126" s="26">
        <f t="shared" si="9"/>
        <v>2</v>
      </c>
    </row>
    <row r="127" spans="2:53" ht="18" thickBot="1">
      <c r="B127" s="4" t="s">
        <v>151</v>
      </c>
      <c r="C127" s="5">
        <v>1990</v>
      </c>
      <c r="D127" s="28">
        <f t="shared" si="8"/>
        <v>786.3199999999996</v>
      </c>
      <c r="E127" s="6">
        <f>SUMIF('Borç Yapılandırma Verileri'!$B$4:$B$856,B127:$B$444,'Borç Yapılandırma Verileri'!$C$4:$C$1098)</f>
        <v>0</v>
      </c>
      <c r="F127" s="6">
        <f t="shared" si="5"/>
        <v>0</v>
      </c>
      <c r="G127" s="7">
        <f t="shared" si="6"/>
        <v>0</v>
      </c>
      <c r="H127" s="25">
        <v>4.4</v>
      </c>
      <c r="I127" s="72"/>
      <c r="AX127" s="16">
        <v>32874</v>
      </c>
      <c r="AZ127" s="16">
        <f t="shared" si="7"/>
        <v>42522</v>
      </c>
      <c r="BA127" s="26">
        <f t="shared" si="9"/>
        <v>2</v>
      </c>
    </row>
    <row r="128" spans="2:53" ht="18" thickBot="1">
      <c r="B128" s="4" t="s">
        <v>152</v>
      </c>
      <c r="C128" s="5">
        <v>1990</v>
      </c>
      <c r="D128" s="28">
        <f t="shared" si="8"/>
        <v>781.9199999999996</v>
      </c>
      <c r="E128" s="6">
        <f>SUMIF('Borç Yapılandırma Verileri'!$B$4:$B$856,B128:$B$444,'Borç Yapılandırma Verileri'!$C$4:$C$1098)</f>
        <v>0</v>
      </c>
      <c r="F128" s="6">
        <f t="shared" si="5"/>
        <v>0</v>
      </c>
      <c r="G128" s="7">
        <f t="shared" si="6"/>
        <v>0</v>
      </c>
      <c r="H128" s="25">
        <v>5.5</v>
      </c>
      <c r="I128" s="72"/>
      <c r="AX128" s="16">
        <v>32905</v>
      </c>
      <c r="AZ128" s="16">
        <f t="shared" si="7"/>
        <v>42522</v>
      </c>
      <c r="BA128" s="26">
        <f t="shared" si="9"/>
        <v>2</v>
      </c>
    </row>
    <row r="129" spans="2:53" ht="18" thickBot="1">
      <c r="B129" s="8" t="s">
        <v>153</v>
      </c>
      <c r="C129" s="5">
        <v>1990</v>
      </c>
      <c r="D129" s="28">
        <f t="shared" si="8"/>
        <v>776.4199999999996</v>
      </c>
      <c r="E129" s="6">
        <f>SUMIF('Borç Yapılandırma Verileri'!$B$4:$B$856,B129:$B$444,'Borç Yapılandırma Verileri'!$C$4:$C$1098)</f>
        <v>0</v>
      </c>
      <c r="F129" s="6">
        <f t="shared" si="5"/>
        <v>0</v>
      </c>
      <c r="G129" s="7">
        <f t="shared" si="6"/>
        <v>0</v>
      </c>
      <c r="H129" s="25">
        <v>3.6</v>
      </c>
      <c r="I129" s="72"/>
      <c r="AX129" s="16">
        <v>32933</v>
      </c>
      <c r="AZ129" s="16">
        <f t="shared" si="7"/>
        <v>42522</v>
      </c>
      <c r="BA129" s="26">
        <f t="shared" si="9"/>
        <v>2</v>
      </c>
    </row>
    <row r="130" spans="2:53" ht="18" thickBot="1">
      <c r="B130" s="9" t="s">
        <v>154</v>
      </c>
      <c r="C130" s="5">
        <v>1990</v>
      </c>
      <c r="D130" s="28">
        <f t="shared" si="8"/>
        <v>772.8199999999996</v>
      </c>
      <c r="E130" s="6">
        <f>SUMIF('Borç Yapılandırma Verileri'!$B$4:$B$856,B130:$B$444,'Borç Yapılandırma Verileri'!$C$4:$C$1098)</f>
        <v>0</v>
      </c>
      <c r="F130" s="6">
        <f t="shared" si="5"/>
        <v>0</v>
      </c>
      <c r="G130" s="7">
        <f t="shared" si="6"/>
        <v>0</v>
      </c>
      <c r="H130" s="25">
        <v>3.1</v>
      </c>
      <c r="I130" s="72"/>
      <c r="AX130" s="16">
        <v>32964</v>
      </c>
      <c r="AZ130" s="16">
        <f t="shared" si="7"/>
        <v>42522</v>
      </c>
      <c r="BA130" s="26">
        <f t="shared" si="9"/>
        <v>2</v>
      </c>
    </row>
    <row r="131" spans="2:53" ht="18" customHeight="1" thickBot="1">
      <c r="B131" s="8" t="s">
        <v>155</v>
      </c>
      <c r="C131" s="5">
        <v>1990</v>
      </c>
      <c r="D131" s="28">
        <f t="shared" si="8"/>
        <v>769.7199999999996</v>
      </c>
      <c r="E131" s="6">
        <f>SUMIF('Borç Yapılandırma Verileri'!$B$4:$B$856,B131:$B$444,'Borç Yapılandırma Verileri'!$C$4:$C$1098)</f>
        <v>0</v>
      </c>
      <c r="F131" s="6">
        <f t="shared" si="5"/>
        <v>0</v>
      </c>
      <c r="G131" s="7">
        <f t="shared" si="6"/>
        <v>0</v>
      </c>
      <c r="H131" s="25">
        <v>2.3</v>
      </c>
      <c r="I131" s="72"/>
      <c r="AX131" s="16">
        <v>32994</v>
      </c>
      <c r="AZ131" s="16">
        <f t="shared" si="7"/>
        <v>42522</v>
      </c>
      <c r="BA131" s="26">
        <f t="shared" si="9"/>
        <v>2</v>
      </c>
    </row>
    <row r="132" spans="2:53" ht="18" thickBot="1">
      <c r="B132" s="9" t="s">
        <v>156</v>
      </c>
      <c r="C132" s="5">
        <v>1990</v>
      </c>
      <c r="D132" s="28">
        <f t="shared" si="8"/>
        <v>767.4199999999996</v>
      </c>
      <c r="E132" s="6">
        <f>SUMIF('Borç Yapılandırma Verileri'!$B$4:$B$856,B132:$B$444,'Borç Yapılandırma Verileri'!$C$4:$C$1098)</f>
        <v>0</v>
      </c>
      <c r="F132" s="6">
        <f t="shared" si="5"/>
        <v>0</v>
      </c>
      <c r="G132" s="7">
        <f t="shared" si="6"/>
        <v>0</v>
      </c>
      <c r="H132" s="25">
        <v>1.4</v>
      </c>
      <c r="I132" s="72"/>
      <c r="AX132" s="16">
        <v>33025</v>
      </c>
      <c r="AZ132" s="16">
        <f t="shared" si="7"/>
        <v>42522</v>
      </c>
      <c r="BA132" s="26">
        <f t="shared" si="9"/>
        <v>2</v>
      </c>
    </row>
    <row r="133" spans="2:53" ht="18" thickBot="1">
      <c r="B133" s="8" t="s">
        <v>157</v>
      </c>
      <c r="C133" s="5">
        <v>1990</v>
      </c>
      <c r="D133" s="28">
        <f t="shared" si="8"/>
        <v>766.0199999999996</v>
      </c>
      <c r="E133" s="6">
        <f>SUMIF('Borç Yapılandırma Verileri'!$B$4:$B$856,B133:$B$444,'Borç Yapılandırma Verileri'!$C$4:$C$1098)</f>
        <v>0</v>
      </c>
      <c r="F133" s="6">
        <f t="shared" si="5"/>
        <v>0</v>
      </c>
      <c r="G133" s="7">
        <f t="shared" si="6"/>
        <v>0</v>
      </c>
      <c r="H133" s="25">
        <v>1.3</v>
      </c>
      <c r="I133" s="72"/>
      <c r="AX133" s="16">
        <v>33055</v>
      </c>
      <c r="AZ133" s="16">
        <f t="shared" si="7"/>
        <v>42522</v>
      </c>
      <c r="BA133" s="26">
        <f t="shared" si="9"/>
        <v>2</v>
      </c>
    </row>
    <row r="134" spans="2:53" ht="18" thickBot="1">
      <c r="B134" s="9" t="s">
        <v>158</v>
      </c>
      <c r="C134" s="5">
        <v>1990</v>
      </c>
      <c r="D134" s="28">
        <f t="shared" si="8"/>
        <v>764.7199999999997</v>
      </c>
      <c r="E134" s="6">
        <f>SUMIF('Borç Yapılandırma Verileri'!$B$4:$B$856,B134:$B$444,'Borç Yapılandırma Verileri'!$C$4:$C$1098)</f>
        <v>0</v>
      </c>
      <c r="F134" s="6">
        <f t="shared" si="5"/>
        <v>0</v>
      </c>
      <c r="G134" s="7">
        <f t="shared" si="6"/>
        <v>0</v>
      </c>
      <c r="H134" s="25">
        <v>2.5</v>
      </c>
      <c r="I134" s="72"/>
      <c r="AX134" s="16">
        <v>33086</v>
      </c>
      <c r="AZ134" s="16">
        <f t="shared" si="7"/>
        <v>42522</v>
      </c>
      <c r="BA134" s="26">
        <f t="shared" si="9"/>
        <v>2</v>
      </c>
    </row>
    <row r="135" spans="2:53" ht="18" thickBot="1">
      <c r="B135" s="8" t="s">
        <v>159</v>
      </c>
      <c r="C135" s="5">
        <v>1990</v>
      </c>
      <c r="D135" s="28">
        <f t="shared" si="8"/>
        <v>762.2199999999997</v>
      </c>
      <c r="E135" s="6">
        <f>SUMIF('Borç Yapılandırma Verileri'!$B$4:$B$856,B135:$B$444,'Borç Yapılandırma Verileri'!$C$4:$C$1098)</f>
        <v>0</v>
      </c>
      <c r="F135" s="6">
        <f aca="true" t="shared" si="10" ref="F135:F198">IF(E135&gt;0,E135*D135/100,0)</f>
        <v>0</v>
      </c>
      <c r="G135" s="7">
        <f aca="true" t="shared" si="11" ref="G135:G198">E135+F135</f>
        <v>0</v>
      </c>
      <c r="H135" s="25">
        <v>5.3</v>
      </c>
      <c r="I135" s="72"/>
      <c r="AX135" s="16">
        <v>33117</v>
      </c>
      <c r="AZ135" s="16">
        <f aca="true" t="shared" si="12" ref="AZ135:AZ198">$I$3</f>
        <v>42522</v>
      </c>
      <c r="BA135" s="26">
        <f t="shared" si="9"/>
        <v>2</v>
      </c>
    </row>
    <row r="136" spans="2:53" ht="18" thickBot="1">
      <c r="B136" s="9" t="s">
        <v>160</v>
      </c>
      <c r="C136" s="5">
        <v>1990</v>
      </c>
      <c r="D136" s="28">
        <f aca="true" t="shared" si="13" ref="D136:D199">IF(BA136=2,D137+H136,H136)</f>
        <v>756.9199999999997</v>
      </c>
      <c r="E136" s="6">
        <f>SUMIF('Borç Yapılandırma Verileri'!$B$4:$B$856,B136:$B$444,'Borç Yapılandırma Verileri'!$C$4:$C$1098)</f>
        <v>0</v>
      </c>
      <c r="F136" s="6">
        <f t="shared" si="10"/>
        <v>0</v>
      </c>
      <c r="G136" s="7">
        <f t="shared" si="11"/>
        <v>0</v>
      </c>
      <c r="H136" s="25">
        <v>4.9</v>
      </c>
      <c r="I136" s="72"/>
      <c r="AX136" s="16">
        <v>33147</v>
      </c>
      <c r="AZ136" s="16">
        <f t="shared" si="12"/>
        <v>42522</v>
      </c>
      <c r="BA136" s="26">
        <f aca="true" t="shared" si="14" ref="BA136:BA199">IF(AX136=AZ136,1,2)</f>
        <v>2</v>
      </c>
    </row>
    <row r="137" spans="2:53" ht="18" thickBot="1">
      <c r="B137" s="8" t="s">
        <v>161</v>
      </c>
      <c r="C137" s="5">
        <v>1990</v>
      </c>
      <c r="D137" s="28">
        <f t="shared" si="13"/>
        <v>752.0199999999998</v>
      </c>
      <c r="E137" s="6">
        <f>SUMIF('Borç Yapılandırma Verileri'!$B$4:$B$856,B137:$B$444,'Borç Yapılandırma Verileri'!$C$4:$C$1098)</f>
        <v>0</v>
      </c>
      <c r="F137" s="6">
        <f t="shared" si="10"/>
        <v>0</v>
      </c>
      <c r="G137" s="7">
        <f t="shared" si="11"/>
        <v>0</v>
      </c>
      <c r="H137" s="25">
        <v>3.8</v>
      </c>
      <c r="I137" s="72"/>
      <c r="AX137" s="16">
        <v>33178</v>
      </c>
      <c r="AZ137" s="16">
        <f t="shared" si="12"/>
        <v>42522</v>
      </c>
      <c r="BA137" s="26">
        <f t="shared" si="14"/>
        <v>2</v>
      </c>
    </row>
    <row r="138" spans="2:53" ht="18" thickBot="1">
      <c r="B138" s="9" t="s">
        <v>162</v>
      </c>
      <c r="C138" s="5">
        <v>1990</v>
      </c>
      <c r="D138" s="28">
        <f t="shared" si="13"/>
        <v>748.2199999999998</v>
      </c>
      <c r="E138" s="6">
        <f>SUMIF('Borç Yapılandırma Verileri'!$B$4:$B$856,B138:$B$444,'Borç Yapılandırma Verileri'!$C$4:$C$1098)</f>
        <v>0</v>
      </c>
      <c r="F138" s="6">
        <f t="shared" si="10"/>
        <v>0</v>
      </c>
      <c r="G138" s="7">
        <f t="shared" si="11"/>
        <v>0</v>
      </c>
      <c r="H138" s="25">
        <v>2.6</v>
      </c>
      <c r="I138" s="72"/>
      <c r="AX138" s="16">
        <v>33208</v>
      </c>
      <c r="AZ138" s="16">
        <f t="shared" si="12"/>
        <v>42522</v>
      </c>
      <c r="BA138" s="26">
        <f t="shared" si="14"/>
        <v>2</v>
      </c>
    </row>
    <row r="139" spans="2:53" ht="18" thickBot="1">
      <c r="B139" s="4" t="s">
        <v>163</v>
      </c>
      <c r="C139" s="5">
        <v>1991</v>
      </c>
      <c r="D139" s="28">
        <f t="shared" si="13"/>
        <v>745.6199999999998</v>
      </c>
      <c r="E139" s="6">
        <f>SUMIF('Borç Yapılandırma Verileri'!$B$4:$B$856,B139:$B$444,'Borç Yapılandırma Verileri'!$C$4:$C$1098)</f>
        <v>0</v>
      </c>
      <c r="F139" s="6">
        <f t="shared" si="10"/>
        <v>0</v>
      </c>
      <c r="G139" s="7">
        <f t="shared" si="11"/>
        <v>0</v>
      </c>
      <c r="H139" s="25">
        <v>4.6</v>
      </c>
      <c r="I139" s="72"/>
      <c r="AX139" s="16">
        <v>33239</v>
      </c>
      <c r="AZ139" s="16">
        <f t="shared" si="12"/>
        <v>42522</v>
      </c>
      <c r="BA139" s="26">
        <f t="shared" si="14"/>
        <v>2</v>
      </c>
    </row>
    <row r="140" spans="2:53" ht="18" thickBot="1">
      <c r="B140" s="4" t="s">
        <v>164</v>
      </c>
      <c r="C140" s="5">
        <v>1991</v>
      </c>
      <c r="D140" s="28">
        <f t="shared" si="13"/>
        <v>741.0199999999998</v>
      </c>
      <c r="E140" s="6">
        <f>SUMIF('Borç Yapılandırma Verileri'!$B$4:$B$856,B140:$B$444,'Borç Yapılandırma Verileri'!$C$4:$C$1098)</f>
        <v>0</v>
      </c>
      <c r="F140" s="6">
        <f t="shared" si="10"/>
        <v>0</v>
      </c>
      <c r="G140" s="7">
        <f t="shared" si="11"/>
        <v>0</v>
      </c>
      <c r="H140" s="25">
        <v>5.3</v>
      </c>
      <c r="I140" s="72"/>
      <c r="AX140" s="16">
        <v>33270</v>
      </c>
      <c r="AZ140" s="16">
        <f t="shared" si="12"/>
        <v>42522</v>
      </c>
      <c r="BA140" s="26">
        <f t="shared" si="14"/>
        <v>2</v>
      </c>
    </row>
    <row r="141" spans="2:53" ht="15.75" customHeight="1" thickBot="1">
      <c r="B141" s="8" t="s">
        <v>165</v>
      </c>
      <c r="C141" s="5">
        <v>1991</v>
      </c>
      <c r="D141" s="28">
        <f t="shared" si="13"/>
        <v>735.7199999999998</v>
      </c>
      <c r="E141" s="6">
        <f>SUMIF('Borç Yapılandırma Verileri'!$B$4:$B$856,B141:$B$444,'Borç Yapılandırma Verileri'!$C$4:$C$1098)</f>
        <v>0</v>
      </c>
      <c r="F141" s="6">
        <f t="shared" si="10"/>
        <v>0</v>
      </c>
      <c r="G141" s="7">
        <f t="shared" si="11"/>
        <v>0</v>
      </c>
      <c r="H141" s="25">
        <v>4.9</v>
      </c>
      <c r="I141" s="72"/>
      <c r="AX141" s="16">
        <v>33298</v>
      </c>
      <c r="AZ141" s="16">
        <f t="shared" si="12"/>
        <v>42522</v>
      </c>
      <c r="BA141" s="26">
        <f t="shared" si="14"/>
        <v>2</v>
      </c>
    </row>
    <row r="142" spans="2:53" ht="15.75" customHeight="1" thickBot="1">
      <c r="B142" s="9" t="s">
        <v>166</v>
      </c>
      <c r="C142" s="5">
        <v>1991</v>
      </c>
      <c r="D142" s="28">
        <f t="shared" si="13"/>
        <v>730.8199999999998</v>
      </c>
      <c r="E142" s="6">
        <f>SUMIF('Borç Yapılandırma Verileri'!$B$4:$B$856,B142:$B$444,'Borç Yapılandırma Verileri'!$C$4:$C$1098)</f>
        <v>0</v>
      </c>
      <c r="F142" s="6">
        <f t="shared" si="10"/>
        <v>0</v>
      </c>
      <c r="G142" s="7">
        <f t="shared" si="11"/>
        <v>0</v>
      </c>
      <c r="H142" s="25">
        <v>5.4</v>
      </c>
      <c r="I142" s="72"/>
      <c r="AX142" s="16">
        <v>33329</v>
      </c>
      <c r="AZ142" s="16">
        <f t="shared" si="12"/>
        <v>42522</v>
      </c>
      <c r="BA142" s="26">
        <f t="shared" si="14"/>
        <v>2</v>
      </c>
    </row>
    <row r="143" spans="2:53" ht="15.75" customHeight="1" thickBot="1">
      <c r="B143" s="8" t="s">
        <v>167</v>
      </c>
      <c r="C143" s="5">
        <v>1991</v>
      </c>
      <c r="D143" s="28">
        <f t="shared" si="13"/>
        <v>725.4199999999998</v>
      </c>
      <c r="E143" s="6">
        <f>SUMIF('Borç Yapılandırma Verileri'!$B$4:$B$856,B143:$B$444,'Borç Yapılandırma Verileri'!$C$4:$C$1098)</f>
        <v>0</v>
      </c>
      <c r="F143" s="6">
        <f t="shared" si="10"/>
        <v>0</v>
      </c>
      <c r="G143" s="7">
        <f t="shared" si="11"/>
        <v>0</v>
      </c>
      <c r="H143" s="25">
        <v>2.9</v>
      </c>
      <c r="I143" s="72"/>
      <c r="AX143" s="16">
        <v>33359</v>
      </c>
      <c r="AZ143" s="16">
        <f t="shared" si="12"/>
        <v>42522</v>
      </c>
      <c r="BA143" s="26">
        <f t="shared" si="14"/>
        <v>2</v>
      </c>
    </row>
    <row r="144" spans="2:53" ht="15.75" customHeight="1" thickBot="1">
      <c r="B144" s="9" t="s">
        <v>168</v>
      </c>
      <c r="C144" s="5">
        <v>1991</v>
      </c>
      <c r="D144" s="28">
        <f t="shared" si="13"/>
        <v>722.5199999999999</v>
      </c>
      <c r="E144" s="6">
        <f>SUMIF('Borç Yapılandırma Verileri'!$B$4:$B$856,B144:$B$444,'Borç Yapılandırma Verileri'!$C$4:$C$1098)</f>
        <v>0</v>
      </c>
      <c r="F144" s="6">
        <f t="shared" si="10"/>
        <v>0</v>
      </c>
      <c r="G144" s="7">
        <f t="shared" si="11"/>
        <v>0</v>
      </c>
      <c r="H144" s="25">
        <v>1.4</v>
      </c>
      <c r="I144" s="72"/>
      <c r="AX144" s="16">
        <v>33390</v>
      </c>
      <c r="AZ144" s="16">
        <f t="shared" si="12"/>
        <v>42522</v>
      </c>
      <c r="BA144" s="26">
        <f t="shared" si="14"/>
        <v>2</v>
      </c>
    </row>
    <row r="145" spans="2:53" ht="18" thickBot="1">
      <c r="B145" s="8" t="s">
        <v>169</v>
      </c>
      <c r="C145" s="5">
        <v>1991</v>
      </c>
      <c r="D145" s="28">
        <f t="shared" si="13"/>
        <v>721.1199999999999</v>
      </c>
      <c r="E145" s="6">
        <f>SUMIF('Borç Yapılandırma Verileri'!$B$4:$B$856,B145:$B$444,'Borç Yapılandırma Verileri'!$C$4:$C$1098)</f>
        <v>0</v>
      </c>
      <c r="F145" s="6">
        <f t="shared" si="10"/>
        <v>0</v>
      </c>
      <c r="G145" s="7">
        <f t="shared" si="11"/>
        <v>0</v>
      </c>
      <c r="H145" s="25">
        <v>2.2</v>
      </c>
      <c r="I145" s="72"/>
      <c r="AX145" s="16">
        <v>33420</v>
      </c>
      <c r="AZ145" s="16">
        <f t="shared" si="12"/>
        <v>42522</v>
      </c>
      <c r="BA145" s="26">
        <f t="shared" si="14"/>
        <v>2</v>
      </c>
    </row>
    <row r="146" spans="2:53" ht="18" thickBot="1">
      <c r="B146" s="9" t="s">
        <v>170</v>
      </c>
      <c r="C146" s="5">
        <v>1991</v>
      </c>
      <c r="D146" s="28">
        <f t="shared" si="13"/>
        <v>718.9199999999998</v>
      </c>
      <c r="E146" s="6">
        <f>SUMIF('Borç Yapılandırma Verileri'!$B$4:$B$856,B146:$B$444,'Borç Yapılandırma Verileri'!$C$4:$C$1098)</f>
        <v>0</v>
      </c>
      <c r="F146" s="6">
        <f t="shared" si="10"/>
        <v>0</v>
      </c>
      <c r="G146" s="7">
        <f t="shared" si="11"/>
        <v>0</v>
      </c>
      <c r="H146" s="25">
        <v>4.7</v>
      </c>
      <c r="I146" s="72"/>
      <c r="AX146" s="16">
        <v>33451</v>
      </c>
      <c r="AZ146" s="16">
        <f t="shared" si="12"/>
        <v>42522</v>
      </c>
      <c r="BA146" s="26">
        <f t="shared" si="14"/>
        <v>2</v>
      </c>
    </row>
    <row r="147" spans="2:53" ht="18" thickBot="1">
      <c r="B147" s="8" t="s">
        <v>171</v>
      </c>
      <c r="C147" s="5">
        <v>1991</v>
      </c>
      <c r="D147" s="28">
        <f t="shared" si="13"/>
        <v>714.2199999999998</v>
      </c>
      <c r="E147" s="6">
        <f>SUMIF('Borç Yapılandırma Verileri'!$B$4:$B$856,B147:$B$444,'Borç Yapılandırma Verileri'!$C$4:$C$1098)</f>
        <v>0</v>
      </c>
      <c r="F147" s="6">
        <f t="shared" si="10"/>
        <v>0</v>
      </c>
      <c r="G147" s="7">
        <f t="shared" si="11"/>
        <v>0</v>
      </c>
      <c r="H147" s="25">
        <v>4.4</v>
      </c>
      <c r="I147" s="72"/>
      <c r="AX147" s="16">
        <v>33482</v>
      </c>
      <c r="AZ147" s="16">
        <f t="shared" si="12"/>
        <v>42522</v>
      </c>
      <c r="BA147" s="26">
        <f t="shared" si="14"/>
        <v>2</v>
      </c>
    </row>
    <row r="148" spans="2:53" ht="18" thickBot="1">
      <c r="B148" s="9" t="s">
        <v>172</v>
      </c>
      <c r="C148" s="5">
        <v>1991</v>
      </c>
      <c r="D148" s="28">
        <f t="shared" si="13"/>
        <v>709.8199999999998</v>
      </c>
      <c r="E148" s="6">
        <f>SUMIF('Borç Yapılandırma Verileri'!$B$4:$B$856,B148:$B$444,'Borç Yapılandırma Verileri'!$C$4:$C$1098)</f>
        <v>0</v>
      </c>
      <c r="F148" s="6">
        <f t="shared" si="10"/>
        <v>0</v>
      </c>
      <c r="G148" s="7">
        <f t="shared" si="11"/>
        <v>0</v>
      </c>
      <c r="H148" s="25">
        <v>3.5</v>
      </c>
      <c r="I148" s="72"/>
      <c r="AX148" s="16">
        <v>33512</v>
      </c>
      <c r="AZ148" s="16">
        <f t="shared" si="12"/>
        <v>42522</v>
      </c>
      <c r="BA148" s="26">
        <f t="shared" si="14"/>
        <v>2</v>
      </c>
    </row>
    <row r="149" spans="2:53" ht="18" thickBot="1">
      <c r="B149" s="8" t="s">
        <v>173</v>
      </c>
      <c r="C149" s="5">
        <v>1991</v>
      </c>
      <c r="D149" s="28">
        <f t="shared" si="13"/>
        <v>706.3199999999998</v>
      </c>
      <c r="E149" s="6">
        <f>SUMIF('Borç Yapılandırma Verileri'!$B$4:$B$856,B149:$B$444,'Borç Yapılandırma Verileri'!$C$4:$C$1098)</f>
        <v>0</v>
      </c>
      <c r="F149" s="6">
        <f t="shared" si="10"/>
        <v>0</v>
      </c>
      <c r="G149" s="7">
        <f t="shared" si="11"/>
        <v>0</v>
      </c>
      <c r="H149" s="25">
        <v>3.8</v>
      </c>
      <c r="I149" s="72"/>
      <c r="AX149" s="16">
        <v>33543</v>
      </c>
      <c r="AZ149" s="16">
        <f t="shared" si="12"/>
        <v>42522</v>
      </c>
      <c r="BA149" s="26">
        <f t="shared" si="14"/>
        <v>2</v>
      </c>
    </row>
    <row r="150" spans="2:53" ht="18" thickBot="1">
      <c r="B150" s="9" t="s">
        <v>174</v>
      </c>
      <c r="C150" s="5">
        <v>1991</v>
      </c>
      <c r="D150" s="28">
        <f t="shared" si="13"/>
        <v>702.5199999999999</v>
      </c>
      <c r="E150" s="6">
        <f>SUMIF('Borç Yapılandırma Verileri'!$B$4:$B$856,B150:$B$444,'Borç Yapılandırma Verileri'!$C$4:$C$1098)</f>
        <v>0</v>
      </c>
      <c r="F150" s="6">
        <f t="shared" si="10"/>
        <v>0</v>
      </c>
      <c r="G150" s="7">
        <f t="shared" si="11"/>
        <v>0</v>
      </c>
      <c r="H150" s="25">
        <v>4.4</v>
      </c>
      <c r="I150" s="72"/>
      <c r="AX150" s="16">
        <v>33573</v>
      </c>
      <c r="AZ150" s="16">
        <f t="shared" si="12"/>
        <v>42522</v>
      </c>
      <c r="BA150" s="26">
        <f t="shared" si="14"/>
        <v>2</v>
      </c>
    </row>
    <row r="151" spans="2:53" ht="18" thickBot="1">
      <c r="B151" s="4" t="s">
        <v>175</v>
      </c>
      <c r="C151" s="5">
        <v>1992</v>
      </c>
      <c r="D151" s="28">
        <f t="shared" si="13"/>
        <v>698.1199999999999</v>
      </c>
      <c r="E151" s="6">
        <f>SUMIF('Borç Yapılandırma Verileri'!$B$4:$B$856,B151:$B$444,'Borç Yapılandırma Verileri'!$C$4:$C$1098)</f>
        <v>0</v>
      </c>
      <c r="F151" s="6">
        <f t="shared" si="10"/>
        <v>0</v>
      </c>
      <c r="G151" s="7">
        <f t="shared" si="11"/>
        <v>0</v>
      </c>
      <c r="H151" s="25">
        <v>11</v>
      </c>
      <c r="I151" s="72"/>
      <c r="AX151" s="16">
        <v>33604</v>
      </c>
      <c r="AZ151" s="16">
        <f t="shared" si="12"/>
        <v>42522</v>
      </c>
      <c r="BA151" s="26">
        <f t="shared" si="14"/>
        <v>2</v>
      </c>
    </row>
    <row r="152" spans="2:53" ht="18" thickBot="1">
      <c r="B152" s="4" t="s">
        <v>176</v>
      </c>
      <c r="C152" s="5">
        <v>1992</v>
      </c>
      <c r="D152" s="28">
        <f t="shared" si="13"/>
        <v>687.1199999999999</v>
      </c>
      <c r="E152" s="6">
        <f>SUMIF('Borç Yapılandırma Verileri'!$B$4:$B$856,B152:$B$444,'Borç Yapılandırma Verileri'!$C$4:$C$1098)</f>
        <v>0</v>
      </c>
      <c r="F152" s="6">
        <f t="shared" si="10"/>
        <v>0</v>
      </c>
      <c r="G152" s="7">
        <f t="shared" si="11"/>
        <v>0</v>
      </c>
      <c r="H152" s="25">
        <v>5.2</v>
      </c>
      <c r="I152" s="72"/>
      <c r="AX152" s="16">
        <v>33635</v>
      </c>
      <c r="AZ152" s="16">
        <f t="shared" si="12"/>
        <v>42522</v>
      </c>
      <c r="BA152" s="26">
        <f t="shared" si="14"/>
        <v>2</v>
      </c>
    </row>
    <row r="153" spans="2:53" ht="18" thickBot="1">
      <c r="B153" s="8" t="s">
        <v>177</v>
      </c>
      <c r="C153" s="5">
        <v>1992</v>
      </c>
      <c r="D153" s="28">
        <f t="shared" si="13"/>
        <v>681.9199999999998</v>
      </c>
      <c r="E153" s="6">
        <f>SUMIF('Borç Yapılandırma Verileri'!$B$4:$B$856,B153:$B$444,'Borç Yapılandırma Verileri'!$C$4:$C$1098)</f>
        <v>0</v>
      </c>
      <c r="F153" s="6">
        <f t="shared" si="10"/>
        <v>0</v>
      </c>
      <c r="G153" s="7">
        <f t="shared" si="11"/>
        <v>0</v>
      </c>
      <c r="H153" s="25">
        <v>4.3</v>
      </c>
      <c r="I153" s="72"/>
      <c r="AX153" s="16">
        <v>33664</v>
      </c>
      <c r="AZ153" s="16">
        <f t="shared" si="12"/>
        <v>42522</v>
      </c>
      <c r="BA153" s="26">
        <f t="shared" si="14"/>
        <v>2</v>
      </c>
    </row>
    <row r="154" spans="2:53" ht="18" thickBot="1">
      <c r="B154" s="9" t="s">
        <v>178</v>
      </c>
      <c r="C154" s="5">
        <v>1992</v>
      </c>
      <c r="D154" s="28">
        <f t="shared" si="13"/>
        <v>677.6199999999999</v>
      </c>
      <c r="E154" s="6">
        <f>SUMIF('Borç Yapılandırma Verileri'!$B$4:$B$856,B154:$B$444,'Borç Yapılandırma Verileri'!$C$4:$C$1098)</f>
        <v>0</v>
      </c>
      <c r="F154" s="6">
        <f t="shared" si="10"/>
        <v>0</v>
      </c>
      <c r="G154" s="7">
        <f t="shared" si="11"/>
        <v>0</v>
      </c>
      <c r="H154" s="25">
        <v>2.2</v>
      </c>
      <c r="I154" s="72"/>
      <c r="AX154" s="16">
        <v>33695</v>
      </c>
      <c r="AZ154" s="16">
        <f t="shared" si="12"/>
        <v>42522</v>
      </c>
      <c r="BA154" s="26">
        <f t="shared" si="14"/>
        <v>2</v>
      </c>
    </row>
    <row r="155" spans="2:53" ht="18" thickBot="1">
      <c r="B155" s="8" t="s">
        <v>179</v>
      </c>
      <c r="C155" s="5">
        <v>1992</v>
      </c>
      <c r="D155" s="28">
        <f t="shared" si="13"/>
        <v>675.4199999999998</v>
      </c>
      <c r="E155" s="6">
        <f>SUMIF('Borç Yapılandırma Verileri'!$B$4:$B$856,B155:$B$444,'Borç Yapılandırma Verileri'!$C$4:$C$1098)</f>
        <v>0</v>
      </c>
      <c r="F155" s="6">
        <f t="shared" si="10"/>
        <v>0</v>
      </c>
      <c r="G155" s="7">
        <f t="shared" si="11"/>
        <v>0</v>
      </c>
      <c r="H155" s="25">
        <v>0.7</v>
      </c>
      <c r="I155" s="72"/>
      <c r="AX155" s="16">
        <v>33725</v>
      </c>
      <c r="AZ155" s="16">
        <f t="shared" si="12"/>
        <v>42522</v>
      </c>
      <c r="BA155" s="26">
        <f t="shared" si="14"/>
        <v>2</v>
      </c>
    </row>
    <row r="156" spans="2:53" ht="18" thickBot="1">
      <c r="B156" s="9" t="s">
        <v>180</v>
      </c>
      <c r="C156" s="5">
        <v>1992</v>
      </c>
      <c r="D156" s="28">
        <f t="shared" si="13"/>
        <v>674.7199999999998</v>
      </c>
      <c r="E156" s="6">
        <f>SUMIF('Borç Yapılandırma Verileri'!$B$4:$B$856,B156:$B$444,'Borç Yapılandırma Verileri'!$C$4:$C$1098)</f>
        <v>0</v>
      </c>
      <c r="F156" s="6">
        <f t="shared" si="10"/>
        <v>0</v>
      </c>
      <c r="G156" s="7">
        <f t="shared" si="11"/>
        <v>0</v>
      </c>
      <c r="H156" s="25">
        <v>0.2</v>
      </c>
      <c r="I156" s="72"/>
      <c r="AX156" s="16">
        <v>33756</v>
      </c>
      <c r="AZ156" s="16">
        <f t="shared" si="12"/>
        <v>42522</v>
      </c>
      <c r="BA156" s="26">
        <f t="shared" si="14"/>
        <v>2</v>
      </c>
    </row>
    <row r="157" spans="2:53" ht="18" thickBot="1">
      <c r="B157" s="8" t="s">
        <v>181</v>
      </c>
      <c r="C157" s="5">
        <v>1992</v>
      </c>
      <c r="D157" s="28">
        <f t="shared" si="13"/>
        <v>674.5199999999998</v>
      </c>
      <c r="E157" s="6">
        <f>SUMIF('Borç Yapılandırma Verileri'!$B$4:$B$856,B157:$B$444,'Borç Yapılandırma Verileri'!$C$4:$C$1098)</f>
        <v>0</v>
      </c>
      <c r="F157" s="6">
        <f t="shared" si="10"/>
        <v>0</v>
      </c>
      <c r="G157" s="7">
        <f t="shared" si="11"/>
        <v>0</v>
      </c>
      <c r="H157" s="25">
        <v>1.8</v>
      </c>
      <c r="I157" s="72"/>
      <c r="AX157" s="16">
        <v>33786</v>
      </c>
      <c r="AZ157" s="16">
        <f t="shared" si="12"/>
        <v>42522</v>
      </c>
      <c r="BA157" s="26">
        <f t="shared" si="14"/>
        <v>2</v>
      </c>
    </row>
    <row r="158" spans="2:53" ht="18" thickBot="1">
      <c r="B158" s="9" t="s">
        <v>182</v>
      </c>
      <c r="C158" s="5">
        <v>1992</v>
      </c>
      <c r="D158" s="28">
        <f t="shared" si="13"/>
        <v>672.7199999999998</v>
      </c>
      <c r="E158" s="6">
        <f>SUMIF('Borç Yapılandırma Verileri'!$B$4:$B$856,B158:$B$444,'Borç Yapılandırma Verileri'!$C$4:$C$1098)</f>
        <v>0</v>
      </c>
      <c r="F158" s="6">
        <f t="shared" si="10"/>
        <v>0</v>
      </c>
      <c r="G158" s="7">
        <f t="shared" si="11"/>
        <v>0</v>
      </c>
      <c r="H158" s="25">
        <v>4.8</v>
      </c>
      <c r="I158" s="72"/>
      <c r="AX158" s="16">
        <v>33817</v>
      </c>
      <c r="AZ158" s="16">
        <f t="shared" si="12"/>
        <v>42522</v>
      </c>
      <c r="BA158" s="26">
        <f t="shared" si="14"/>
        <v>2</v>
      </c>
    </row>
    <row r="159" spans="2:53" ht="18" customHeight="1" thickBot="1">
      <c r="B159" s="8" t="s">
        <v>183</v>
      </c>
      <c r="C159" s="5">
        <v>1992</v>
      </c>
      <c r="D159" s="28">
        <f t="shared" si="13"/>
        <v>667.9199999999998</v>
      </c>
      <c r="E159" s="6">
        <f>SUMIF('Borç Yapılandırma Verileri'!$B$4:$B$856,B159:$B$444,'Borç Yapılandırma Verileri'!$C$4:$C$1098)</f>
        <v>0</v>
      </c>
      <c r="F159" s="6">
        <f t="shared" si="10"/>
        <v>0</v>
      </c>
      <c r="G159" s="7">
        <f t="shared" si="11"/>
        <v>0</v>
      </c>
      <c r="H159" s="25">
        <v>6.3</v>
      </c>
      <c r="I159" s="72"/>
      <c r="AX159" s="16">
        <v>33848</v>
      </c>
      <c r="AZ159" s="16">
        <f t="shared" si="12"/>
        <v>42522</v>
      </c>
      <c r="BA159" s="26">
        <f t="shared" si="14"/>
        <v>2</v>
      </c>
    </row>
    <row r="160" spans="2:53" ht="18" thickBot="1">
      <c r="B160" s="9" t="s">
        <v>184</v>
      </c>
      <c r="C160" s="5">
        <v>1992</v>
      </c>
      <c r="D160" s="28">
        <f t="shared" si="13"/>
        <v>661.6199999999999</v>
      </c>
      <c r="E160" s="6">
        <f>SUMIF('Borç Yapılandırma Verileri'!$B$4:$B$856,B160:$B$444,'Borç Yapılandırma Verileri'!$C$4:$C$1098)</f>
        <v>0</v>
      </c>
      <c r="F160" s="6">
        <f t="shared" si="10"/>
        <v>0</v>
      </c>
      <c r="G160" s="7">
        <f t="shared" si="11"/>
        <v>0</v>
      </c>
      <c r="H160" s="25">
        <v>5.5</v>
      </c>
      <c r="I160" s="72"/>
      <c r="AX160" s="16">
        <v>33878</v>
      </c>
      <c r="AZ160" s="16">
        <f t="shared" si="12"/>
        <v>42522</v>
      </c>
      <c r="BA160" s="26">
        <f t="shared" si="14"/>
        <v>2</v>
      </c>
    </row>
    <row r="161" spans="2:53" ht="18" thickBot="1">
      <c r="B161" s="8" t="s">
        <v>185</v>
      </c>
      <c r="C161" s="5">
        <v>1992</v>
      </c>
      <c r="D161" s="28">
        <f t="shared" si="13"/>
        <v>656.1199999999999</v>
      </c>
      <c r="E161" s="6">
        <f>SUMIF('Borç Yapılandırma Verileri'!$B$4:$B$856,B161:$B$444,'Borç Yapılandırma Verileri'!$C$4:$C$1098)</f>
        <v>0</v>
      </c>
      <c r="F161" s="6">
        <f t="shared" si="10"/>
        <v>0</v>
      </c>
      <c r="G161" s="7">
        <f t="shared" si="11"/>
        <v>0</v>
      </c>
      <c r="H161" s="25">
        <v>3.5</v>
      </c>
      <c r="I161" s="72"/>
      <c r="AX161" s="16">
        <v>33909</v>
      </c>
      <c r="AZ161" s="16">
        <f t="shared" si="12"/>
        <v>42522</v>
      </c>
      <c r="BA161" s="26">
        <f t="shared" si="14"/>
        <v>2</v>
      </c>
    </row>
    <row r="162" spans="2:53" ht="15.75" customHeight="1" thickBot="1">
      <c r="B162" s="9" t="s">
        <v>186</v>
      </c>
      <c r="C162" s="5">
        <v>1992</v>
      </c>
      <c r="D162" s="28">
        <f t="shared" si="13"/>
        <v>652.6199999999999</v>
      </c>
      <c r="E162" s="6">
        <f>SUMIF('Borç Yapılandırma Verileri'!$B$4:$B$856,B162:$B$444,'Borç Yapılandırma Verileri'!$C$4:$C$1098)</f>
        <v>0</v>
      </c>
      <c r="F162" s="6">
        <f t="shared" si="10"/>
        <v>0</v>
      </c>
      <c r="G162" s="7">
        <f t="shared" si="11"/>
        <v>0</v>
      </c>
      <c r="H162" s="25">
        <v>3.6</v>
      </c>
      <c r="I162" s="72"/>
      <c r="AX162" s="16">
        <v>33939</v>
      </c>
      <c r="AZ162" s="16">
        <f t="shared" si="12"/>
        <v>42522</v>
      </c>
      <c r="BA162" s="26">
        <f t="shared" si="14"/>
        <v>2</v>
      </c>
    </row>
    <row r="163" spans="2:53" ht="15.75" customHeight="1" thickBot="1">
      <c r="B163" s="4" t="s">
        <v>187</v>
      </c>
      <c r="C163" s="5">
        <v>1993</v>
      </c>
      <c r="D163" s="28">
        <f t="shared" si="13"/>
        <v>649.0199999999999</v>
      </c>
      <c r="E163" s="6">
        <f>SUMIF('Borç Yapılandırma Verileri'!$B$4:$B$856,B163:$B$444,'Borç Yapılandırma Verileri'!$C$4:$C$1098)</f>
        <v>0</v>
      </c>
      <c r="F163" s="6">
        <f t="shared" si="10"/>
        <v>0</v>
      </c>
      <c r="G163" s="7">
        <f t="shared" si="11"/>
        <v>0</v>
      </c>
      <c r="H163" s="25">
        <v>5</v>
      </c>
      <c r="I163" s="72"/>
      <c r="AX163" s="16">
        <v>33970</v>
      </c>
      <c r="AZ163" s="16">
        <f t="shared" si="12"/>
        <v>42522</v>
      </c>
      <c r="BA163" s="26">
        <f t="shared" si="14"/>
        <v>2</v>
      </c>
    </row>
    <row r="164" spans="2:53" ht="15.75" customHeight="1" thickBot="1">
      <c r="B164" s="4" t="s">
        <v>188</v>
      </c>
      <c r="C164" s="5">
        <v>1993</v>
      </c>
      <c r="D164" s="28">
        <f t="shared" si="13"/>
        <v>644.0199999999999</v>
      </c>
      <c r="E164" s="6">
        <f>SUMIF('Borç Yapılandırma Verileri'!$B$4:$B$856,B164:$B$444,'Borç Yapılandırma Verileri'!$C$4:$C$1098)</f>
        <v>0</v>
      </c>
      <c r="F164" s="6">
        <f t="shared" si="10"/>
        <v>0</v>
      </c>
      <c r="G164" s="7">
        <f t="shared" si="11"/>
        <v>0</v>
      </c>
      <c r="H164" s="25">
        <v>5.2</v>
      </c>
      <c r="I164" s="72"/>
      <c r="AX164" s="16">
        <v>34001</v>
      </c>
      <c r="AZ164" s="16">
        <f t="shared" si="12"/>
        <v>42522</v>
      </c>
      <c r="BA164" s="26">
        <f t="shared" si="14"/>
        <v>2</v>
      </c>
    </row>
    <row r="165" spans="2:53" ht="15.75" customHeight="1" thickBot="1">
      <c r="B165" s="8" t="s">
        <v>189</v>
      </c>
      <c r="C165" s="5">
        <v>1993</v>
      </c>
      <c r="D165" s="28">
        <f t="shared" si="13"/>
        <v>638.8199999999998</v>
      </c>
      <c r="E165" s="6">
        <f>SUMIF('Borç Yapılandırma Verileri'!$B$4:$B$856,B165:$B$444,'Borç Yapılandırma Verileri'!$C$4:$C$1098)</f>
        <v>0</v>
      </c>
      <c r="F165" s="6">
        <f t="shared" si="10"/>
        <v>0</v>
      </c>
      <c r="G165" s="7">
        <f t="shared" si="11"/>
        <v>0</v>
      </c>
      <c r="H165" s="25">
        <v>4.8</v>
      </c>
      <c r="I165" s="72"/>
      <c r="AX165" s="16">
        <v>34029</v>
      </c>
      <c r="AZ165" s="16">
        <f t="shared" si="12"/>
        <v>42522</v>
      </c>
      <c r="BA165" s="26">
        <f t="shared" si="14"/>
        <v>2</v>
      </c>
    </row>
    <row r="166" spans="2:53" ht="18" thickBot="1">
      <c r="B166" s="9" t="s">
        <v>190</v>
      </c>
      <c r="C166" s="5">
        <v>1993</v>
      </c>
      <c r="D166" s="28">
        <f t="shared" si="13"/>
        <v>634.0199999999999</v>
      </c>
      <c r="E166" s="6">
        <f>SUMIF('Borç Yapılandırma Verileri'!$B$4:$B$856,B166:$B$444,'Borç Yapılandırma Verileri'!$C$4:$C$1098)</f>
        <v>0</v>
      </c>
      <c r="F166" s="6">
        <f t="shared" si="10"/>
        <v>0</v>
      </c>
      <c r="G166" s="7">
        <f t="shared" si="11"/>
        <v>0</v>
      </c>
      <c r="H166" s="25">
        <v>2.6</v>
      </c>
      <c r="I166" s="72"/>
      <c r="AX166" s="16">
        <v>34060</v>
      </c>
      <c r="AZ166" s="16">
        <f t="shared" si="12"/>
        <v>42522</v>
      </c>
      <c r="BA166" s="26">
        <f t="shared" si="14"/>
        <v>2</v>
      </c>
    </row>
    <row r="167" spans="2:53" ht="18" thickBot="1">
      <c r="B167" s="8" t="s">
        <v>191</v>
      </c>
      <c r="C167" s="5">
        <v>1993</v>
      </c>
      <c r="D167" s="28">
        <f t="shared" si="13"/>
        <v>631.4199999999998</v>
      </c>
      <c r="E167" s="6">
        <f>SUMIF('Borç Yapılandırma Verileri'!$B$4:$B$856,B167:$B$444,'Borç Yapılandırma Verileri'!$C$4:$C$1098)</f>
        <v>0</v>
      </c>
      <c r="F167" s="6">
        <f t="shared" si="10"/>
        <v>0</v>
      </c>
      <c r="G167" s="7">
        <f t="shared" si="11"/>
        <v>0</v>
      </c>
      <c r="H167" s="25">
        <v>2.9</v>
      </c>
      <c r="I167" s="72"/>
      <c r="AX167" s="16">
        <v>34090</v>
      </c>
      <c r="AZ167" s="16">
        <f t="shared" si="12"/>
        <v>42522</v>
      </c>
      <c r="BA167" s="26">
        <f t="shared" si="14"/>
        <v>2</v>
      </c>
    </row>
    <row r="168" spans="2:53" ht="18" thickBot="1">
      <c r="B168" s="9" t="s">
        <v>192</v>
      </c>
      <c r="C168" s="5">
        <v>1993</v>
      </c>
      <c r="D168" s="28">
        <f t="shared" si="13"/>
        <v>628.5199999999999</v>
      </c>
      <c r="E168" s="6">
        <f>SUMIF('Borç Yapılandırma Verileri'!$B$4:$B$856,B168:$B$444,'Borç Yapılandırma Verileri'!$C$4:$C$1098)</f>
        <v>0</v>
      </c>
      <c r="F168" s="6">
        <f t="shared" si="10"/>
        <v>0</v>
      </c>
      <c r="G168" s="7">
        <f t="shared" si="11"/>
        <v>0</v>
      </c>
      <c r="H168" s="25">
        <v>2.3</v>
      </c>
      <c r="I168" s="72"/>
      <c r="AX168" s="16">
        <v>34121</v>
      </c>
      <c r="AZ168" s="16">
        <f t="shared" si="12"/>
        <v>42522</v>
      </c>
      <c r="BA168" s="26">
        <f t="shared" si="14"/>
        <v>2</v>
      </c>
    </row>
    <row r="169" spans="2:53" ht="18" thickBot="1">
      <c r="B169" s="8" t="s">
        <v>193</v>
      </c>
      <c r="C169" s="5">
        <v>1993</v>
      </c>
      <c r="D169" s="28">
        <f t="shared" si="13"/>
        <v>626.2199999999999</v>
      </c>
      <c r="E169" s="6">
        <f>SUMIF('Borç Yapılandırma Verileri'!$B$4:$B$856,B169:$B$444,'Borç Yapılandırma Verileri'!$C$4:$C$1098)</f>
        <v>0</v>
      </c>
      <c r="F169" s="6">
        <f t="shared" si="10"/>
        <v>0</v>
      </c>
      <c r="G169" s="7">
        <f t="shared" si="11"/>
        <v>0</v>
      </c>
      <c r="H169" s="25">
        <v>4.7</v>
      </c>
      <c r="I169" s="72"/>
      <c r="AX169" s="16">
        <v>34151</v>
      </c>
      <c r="AZ169" s="16">
        <f t="shared" si="12"/>
        <v>42522</v>
      </c>
      <c r="BA169" s="26">
        <f t="shared" si="14"/>
        <v>2</v>
      </c>
    </row>
    <row r="170" spans="2:53" ht="18" thickBot="1">
      <c r="B170" s="9" t="s">
        <v>194</v>
      </c>
      <c r="C170" s="5">
        <v>1993</v>
      </c>
      <c r="D170" s="28">
        <f t="shared" si="13"/>
        <v>621.5199999999999</v>
      </c>
      <c r="E170" s="6">
        <f>SUMIF('Borç Yapılandırma Verileri'!$B$4:$B$856,B170:$B$444,'Borç Yapılandırma Verileri'!$C$4:$C$1098)</f>
        <v>0</v>
      </c>
      <c r="F170" s="6">
        <f t="shared" si="10"/>
        <v>0</v>
      </c>
      <c r="G170" s="7">
        <f t="shared" si="11"/>
        <v>0</v>
      </c>
      <c r="H170" s="25">
        <v>3.8</v>
      </c>
      <c r="I170" s="72"/>
      <c r="AX170" s="16">
        <v>34182</v>
      </c>
      <c r="AZ170" s="16">
        <f t="shared" si="12"/>
        <v>42522</v>
      </c>
      <c r="BA170" s="26">
        <f t="shared" si="14"/>
        <v>2</v>
      </c>
    </row>
    <row r="171" spans="2:53" ht="18" thickBot="1">
      <c r="B171" s="8" t="s">
        <v>195</v>
      </c>
      <c r="C171" s="5">
        <v>1993</v>
      </c>
      <c r="D171" s="28">
        <f t="shared" si="13"/>
        <v>617.7199999999999</v>
      </c>
      <c r="E171" s="6">
        <f>SUMIF('Borç Yapılandırma Verileri'!$B$4:$B$856,B171:$B$444,'Borç Yapılandırma Verileri'!$C$4:$C$1098)</f>
        <v>0</v>
      </c>
      <c r="F171" s="6">
        <f t="shared" si="10"/>
        <v>0</v>
      </c>
      <c r="G171" s="7">
        <f t="shared" si="11"/>
        <v>0</v>
      </c>
      <c r="H171" s="25">
        <v>4</v>
      </c>
      <c r="I171" s="72"/>
      <c r="AX171" s="16">
        <v>34213</v>
      </c>
      <c r="AZ171" s="16">
        <f t="shared" si="12"/>
        <v>42522</v>
      </c>
      <c r="BA171" s="26">
        <f t="shared" si="14"/>
        <v>2</v>
      </c>
    </row>
    <row r="172" spans="2:53" ht="18" thickBot="1">
      <c r="B172" s="9" t="s">
        <v>196</v>
      </c>
      <c r="C172" s="5">
        <v>1993</v>
      </c>
      <c r="D172" s="28">
        <f t="shared" si="13"/>
        <v>613.7199999999999</v>
      </c>
      <c r="E172" s="6">
        <f>SUMIF('Borç Yapılandırma Verileri'!$B$4:$B$856,B172:$B$444,'Borç Yapılandırma Verileri'!$C$4:$C$1098)</f>
        <v>0</v>
      </c>
      <c r="F172" s="6">
        <f t="shared" si="10"/>
        <v>0</v>
      </c>
      <c r="G172" s="7">
        <f t="shared" si="11"/>
        <v>0</v>
      </c>
      <c r="H172" s="25">
        <v>3.6</v>
      </c>
      <c r="I172" s="72"/>
      <c r="AX172" s="16">
        <v>34243</v>
      </c>
      <c r="AZ172" s="16">
        <f t="shared" si="12"/>
        <v>42522</v>
      </c>
      <c r="BA172" s="26">
        <f t="shared" si="14"/>
        <v>2</v>
      </c>
    </row>
    <row r="173" spans="2:53" ht="18" thickBot="1">
      <c r="B173" s="8" t="s">
        <v>197</v>
      </c>
      <c r="C173" s="5">
        <v>1993</v>
      </c>
      <c r="D173" s="28">
        <f t="shared" si="13"/>
        <v>610.1199999999999</v>
      </c>
      <c r="E173" s="6">
        <f>SUMIF('Borç Yapılandırma Verileri'!$B$4:$B$856,B173:$B$444,'Borç Yapılandırma Verileri'!$C$4:$C$1098)</f>
        <v>0</v>
      </c>
      <c r="F173" s="6">
        <f t="shared" si="10"/>
        <v>0</v>
      </c>
      <c r="G173" s="7">
        <f t="shared" si="11"/>
        <v>0</v>
      </c>
      <c r="H173" s="25">
        <v>6.4</v>
      </c>
      <c r="I173" s="72"/>
      <c r="AX173" s="16">
        <v>34274</v>
      </c>
      <c r="AZ173" s="16">
        <f t="shared" si="12"/>
        <v>42522</v>
      </c>
      <c r="BA173" s="26">
        <f t="shared" si="14"/>
        <v>2</v>
      </c>
    </row>
    <row r="174" spans="2:53" ht="18" thickBot="1">
      <c r="B174" s="9" t="s">
        <v>198</v>
      </c>
      <c r="C174" s="5">
        <v>1993</v>
      </c>
      <c r="D174" s="28">
        <f t="shared" si="13"/>
        <v>603.7199999999999</v>
      </c>
      <c r="E174" s="6">
        <f>SUMIF('Borç Yapılandırma Verileri'!$B$4:$B$856,B174:$B$444,'Borç Yapılandırma Verileri'!$C$4:$C$1098)</f>
        <v>0</v>
      </c>
      <c r="F174" s="6">
        <f t="shared" si="10"/>
        <v>0</v>
      </c>
      <c r="G174" s="7">
        <f t="shared" si="11"/>
        <v>0</v>
      </c>
      <c r="H174" s="25">
        <v>2.9</v>
      </c>
      <c r="I174" s="72"/>
      <c r="AX174" s="16">
        <v>34304</v>
      </c>
      <c r="AZ174" s="16">
        <f t="shared" si="12"/>
        <v>42522</v>
      </c>
      <c r="BA174" s="26">
        <f t="shared" si="14"/>
        <v>2</v>
      </c>
    </row>
    <row r="175" spans="2:53" ht="18" thickBot="1">
      <c r="B175" s="4" t="s">
        <v>199</v>
      </c>
      <c r="C175" s="5">
        <v>1994</v>
      </c>
      <c r="D175" s="28">
        <f t="shared" si="13"/>
        <v>600.8199999999999</v>
      </c>
      <c r="E175" s="6">
        <f>SUMIF('Borç Yapılandırma Verileri'!$B$4:$B$856,B175:$B$444,'Borç Yapılandırma Verileri'!$C$4:$C$1098)</f>
        <v>0</v>
      </c>
      <c r="F175" s="6">
        <f t="shared" si="10"/>
        <v>0</v>
      </c>
      <c r="G175" s="7">
        <f t="shared" si="11"/>
        <v>0</v>
      </c>
      <c r="H175" s="25">
        <v>5.3</v>
      </c>
      <c r="I175" s="72"/>
      <c r="AX175" s="16">
        <v>34335</v>
      </c>
      <c r="AZ175" s="16">
        <f t="shared" si="12"/>
        <v>42522</v>
      </c>
      <c r="BA175" s="26">
        <f t="shared" si="14"/>
        <v>2</v>
      </c>
    </row>
    <row r="176" spans="2:53" ht="18" thickBot="1">
      <c r="B176" s="4" t="s">
        <v>200</v>
      </c>
      <c r="C176" s="5">
        <v>1994</v>
      </c>
      <c r="D176" s="28">
        <f t="shared" si="13"/>
        <v>595.52</v>
      </c>
      <c r="E176" s="6">
        <f>SUMIF('Borç Yapılandırma Verileri'!$B$4:$B$856,B176:$B$444,'Borç Yapılandırma Verileri'!$C$4:$C$1098)</f>
        <v>0</v>
      </c>
      <c r="F176" s="6">
        <f t="shared" si="10"/>
        <v>0</v>
      </c>
      <c r="G176" s="7">
        <f t="shared" si="11"/>
        <v>0</v>
      </c>
      <c r="H176" s="25">
        <v>10.1</v>
      </c>
      <c r="I176" s="72"/>
      <c r="AX176" s="16">
        <v>34366</v>
      </c>
      <c r="AZ176" s="16">
        <f t="shared" si="12"/>
        <v>42522</v>
      </c>
      <c r="BA176" s="26">
        <f t="shared" si="14"/>
        <v>2</v>
      </c>
    </row>
    <row r="177" spans="2:53" ht="18" customHeight="1" thickBot="1">
      <c r="B177" s="8" t="s">
        <v>201</v>
      </c>
      <c r="C177" s="5">
        <v>1994</v>
      </c>
      <c r="D177" s="28">
        <f t="shared" si="13"/>
        <v>585.42</v>
      </c>
      <c r="E177" s="6">
        <f>SUMIF('Borç Yapılandırma Verileri'!$B$4:$B$856,B177:$B$444,'Borç Yapılandırma Verileri'!$C$4:$C$1098)</f>
        <v>0</v>
      </c>
      <c r="F177" s="6">
        <f t="shared" si="10"/>
        <v>0</v>
      </c>
      <c r="G177" s="7">
        <f t="shared" si="11"/>
        <v>0</v>
      </c>
      <c r="H177" s="25">
        <v>8.5</v>
      </c>
      <c r="I177" s="72"/>
      <c r="AX177" s="16">
        <v>34394</v>
      </c>
      <c r="AZ177" s="16">
        <f t="shared" si="12"/>
        <v>42522</v>
      </c>
      <c r="BA177" s="26">
        <f t="shared" si="14"/>
        <v>2</v>
      </c>
    </row>
    <row r="178" spans="2:53" ht="18" thickBot="1">
      <c r="B178" s="9" t="s">
        <v>202</v>
      </c>
      <c r="C178" s="5">
        <v>1994</v>
      </c>
      <c r="D178" s="28">
        <f t="shared" si="13"/>
        <v>576.92</v>
      </c>
      <c r="E178" s="6">
        <f>SUMIF('Borç Yapılandırma Verileri'!$B$4:$B$856,B178:$B$444,'Borç Yapılandırma Verileri'!$C$4:$C$1098)</f>
        <v>0</v>
      </c>
      <c r="F178" s="6">
        <f t="shared" si="10"/>
        <v>0</v>
      </c>
      <c r="G178" s="7">
        <f t="shared" si="11"/>
        <v>0</v>
      </c>
      <c r="H178" s="25">
        <v>32.8</v>
      </c>
      <c r="I178" s="72"/>
      <c r="AX178" s="16">
        <v>34425</v>
      </c>
      <c r="AZ178" s="16">
        <f t="shared" si="12"/>
        <v>42522</v>
      </c>
      <c r="BA178" s="26">
        <f t="shared" si="14"/>
        <v>2</v>
      </c>
    </row>
    <row r="179" spans="2:53" ht="18" thickBot="1">
      <c r="B179" s="8" t="s">
        <v>203</v>
      </c>
      <c r="C179" s="5">
        <v>1994</v>
      </c>
      <c r="D179" s="28">
        <f t="shared" si="13"/>
        <v>544.12</v>
      </c>
      <c r="E179" s="6">
        <f>SUMIF('Borç Yapılandırma Verileri'!$B$4:$B$856,B179:$B$444,'Borç Yapılandırma Verileri'!$C$4:$C$1098)</f>
        <v>0</v>
      </c>
      <c r="F179" s="6">
        <f t="shared" si="10"/>
        <v>0</v>
      </c>
      <c r="G179" s="7">
        <f t="shared" si="11"/>
        <v>0</v>
      </c>
      <c r="H179" s="25">
        <v>9</v>
      </c>
      <c r="I179" s="72"/>
      <c r="AX179" s="16">
        <v>34455</v>
      </c>
      <c r="AZ179" s="16">
        <f t="shared" si="12"/>
        <v>42522</v>
      </c>
      <c r="BA179" s="26">
        <f t="shared" si="14"/>
        <v>2</v>
      </c>
    </row>
    <row r="180" spans="2:53" ht="18" thickBot="1">
      <c r="B180" s="9" t="s">
        <v>204</v>
      </c>
      <c r="C180" s="5">
        <v>1994</v>
      </c>
      <c r="D180" s="28">
        <f t="shared" si="13"/>
        <v>535.12</v>
      </c>
      <c r="E180" s="6">
        <f>SUMIF('Borç Yapılandırma Verileri'!$B$4:$B$856,B180:$B$444,'Borç Yapılandırma Verileri'!$C$4:$C$1098)</f>
        <v>0</v>
      </c>
      <c r="F180" s="6">
        <f t="shared" si="10"/>
        <v>0</v>
      </c>
      <c r="G180" s="7">
        <f t="shared" si="11"/>
        <v>0</v>
      </c>
      <c r="H180" s="25">
        <v>1.9</v>
      </c>
      <c r="I180" s="72"/>
      <c r="AX180" s="16">
        <v>34486</v>
      </c>
      <c r="AZ180" s="16">
        <f t="shared" si="12"/>
        <v>42522</v>
      </c>
      <c r="BA180" s="26">
        <f t="shared" si="14"/>
        <v>2</v>
      </c>
    </row>
    <row r="181" spans="2:53" ht="18" thickBot="1">
      <c r="B181" s="8" t="s">
        <v>205</v>
      </c>
      <c r="C181" s="5">
        <v>1994</v>
      </c>
      <c r="D181" s="28">
        <f t="shared" si="13"/>
        <v>533.22</v>
      </c>
      <c r="E181" s="6">
        <f>SUMIF('Borç Yapılandırma Verileri'!$B$4:$B$856,B181:$B$444,'Borç Yapılandırma Verileri'!$C$4:$C$1098)</f>
        <v>0</v>
      </c>
      <c r="F181" s="6">
        <f t="shared" si="10"/>
        <v>0</v>
      </c>
      <c r="G181" s="7">
        <f t="shared" si="11"/>
        <v>0</v>
      </c>
      <c r="H181" s="25">
        <v>0.9</v>
      </c>
      <c r="I181" s="72"/>
      <c r="AX181" s="16">
        <v>34516</v>
      </c>
      <c r="AZ181" s="16">
        <f t="shared" si="12"/>
        <v>42522</v>
      </c>
      <c r="BA181" s="26">
        <f t="shared" si="14"/>
        <v>2</v>
      </c>
    </row>
    <row r="182" spans="2:53" ht="18" thickBot="1">
      <c r="B182" s="9" t="s">
        <v>206</v>
      </c>
      <c r="C182" s="5">
        <v>1994</v>
      </c>
      <c r="D182" s="28">
        <f t="shared" si="13"/>
        <v>532.32</v>
      </c>
      <c r="E182" s="6">
        <f>SUMIF('Borç Yapılandırma Verileri'!$B$4:$B$856,B182:$B$444,'Borç Yapılandırma Verileri'!$C$4:$C$1098)</f>
        <v>0</v>
      </c>
      <c r="F182" s="6">
        <f t="shared" si="10"/>
        <v>0</v>
      </c>
      <c r="G182" s="7">
        <f t="shared" si="11"/>
        <v>0</v>
      </c>
      <c r="H182" s="25">
        <v>2.7</v>
      </c>
      <c r="I182" s="72"/>
      <c r="AX182" s="16">
        <v>34547</v>
      </c>
      <c r="AZ182" s="16">
        <f t="shared" si="12"/>
        <v>42522</v>
      </c>
      <c r="BA182" s="26">
        <f t="shared" si="14"/>
        <v>2</v>
      </c>
    </row>
    <row r="183" spans="2:53" ht="18" thickBot="1">
      <c r="B183" s="8" t="s">
        <v>207</v>
      </c>
      <c r="C183" s="5">
        <v>1994</v>
      </c>
      <c r="D183" s="28">
        <f t="shared" si="13"/>
        <v>529.62</v>
      </c>
      <c r="E183" s="6">
        <f>SUMIF('Borç Yapılandırma Verileri'!$B$4:$B$856,B183:$B$444,'Borç Yapılandırma Verileri'!$C$4:$C$1098)</f>
        <v>0</v>
      </c>
      <c r="F183" s="6">
        <f t="shared" si="10"/>
        <v>0</v>
      </c>
      <c r="G183" s="7">
        <f t="shared" si="11"/>
        <v>0</v>
      </c>
      <c r="H183" s="25">
        <v>5.4</v>
      </c>
      <c r="I183" s="72"/>
      <c r="AX183" s="16">
        <v>34578</v>
      </c>
      <c r="AZ183" s="16">
        <f t="shared" si="12"/>
        <v>42522</v>
      </c>
      <c r="BA183" s="26">
        <f t="shared" si="14"/>
        <v>2</v>
      </c>
    </row>
    <row r="184" spans="2:53" ht="18" thickBot="1">
      <c r="B184" s="9" t="s">
        <v>208</v>
      </c>
      <c r="C184" s="5">
        <v>1994</v>
      </c>
      <c r="D184" s="28">
        <f t="shared" si="13"/>
        <v>524.22</v>
      </c>
      <c r="E184" s="6">
        <f>SUMIF('Borç Yapılandırma Verileri'!$B$4:$B$856,B184:$B$444,'Borç Yapılandırma Verileri'!$C$4:$C$1098)</f>
        <v>0</v>
      </c>
      <c r="F184" s="6">
        <f t="shared" si="10"/>
        <v>0</v>
      </c>
      <c r="G184" s="7">
        <f t="shared" si="11"/>
        <v>0</v>
      </c>
      <c r="H184" s="25">
        <v>6.9</v>
      </c>
      <c r="I184" s="72"/>
      <c r="AX184" s="16">
        <v>34608</v>
      </c>
      <c r="AZ184" s="16">
        <f t="shared" si="12"/>
        <v>42522</v>
      </c>
      <c r="BA184" s="26">
        <f t="shared" si="14"/>
        <v>2</v>
      </c>
    </row>
    <row r="185" spans="2:53" ht="18" thickBot="1">
      <c r="B185" s="8" t="s">
        <v>209</v>
      </c>
      <c r="C185" s="5">
        <v>1994</v>
      </c>
      <c r="D185" s="28">
        <f t="shared" si="13"/>
        <v>517.32</v>
      </c>
      <c r="E185" s="6">
        <f>SUMIF('Borç Yapılandırma Verileri'!$B$4:$B$856,B185:$B$444,'Borç Yapılandırma Verileri'!$C$4:$C$1098)</f>
        <v>0</v>
      </c>
      <c r="F185" s="6">
        <f t="shared" si="10"/>
        <v>0</v>
      </c>
      <c r="G185" s="7">
        <f t="shared" si="11"/>
        <v>0</v>
      </c>
      <c r="H185" s="25">
        <v>6.4</v>
      </c>
      <c r="I185" s="72"/>
      <c r="AX185" s="16">
        <v>34639</v>
      </c>
      <c r="AZ185" s="16">
        <f t="shared" si="12"/>
        <v>42522</v>
      </c>
      <c r="BA185" s="26">
        <f t="shared" si="14"/>
        <v>2</v>
      </c>
    </row>
    <row r="186" spans="2:53" ht="18" thickBot="1">
      <c r="B186" s="9" t="s">
        <v>210</v>
      </c>
      <c r="C186" s="5">
        <v>1994</v>
      </c>
      <c r="D186" s="28">
        <f t="shared" si="13"/>
        <v>510.9200000000001</v>
      </c>
      <c r="E186" s="6">
        <f>SUMIF('Borç Yapılandırma Verileri'!$B$4:$B$856,B186:$B$444,'Borç Yapılandırma Verileri'!$C$4:$C$1098)</f>
        <v>0</v>
      </c>
      <c r="F186" s="6">
        <f t="shared" si="10"/>
        <v>0</v>
      </c>
      <c r="G186" s="7">
        <f t="shared" si="11"/>
        <v>0</v>
      </c>
      <c r="H186" s="25">
        <v>8.3</v>
      </c>
      <c r="I186" s="72"/>
      <c r="AX186" s="16">
        <v>34669</v>
      </c>
      <c r="AZ186" s="16">
        <f t="shared" si="12"/>
        <v>42522</v>
      </c>
      <c r="BA186" s="26">
        <f t="shared" si="14"/>
        <v>2</v>
      </c>
    </row>
    <row r="187" spans="2:53" ht="18" thickBot="1">
      <c r="B187" s="4" t="s">
        <v>211</v>
      </c>
      <c r="C187" s="5">
        <v>1995</v>
      </c>
      <c r="D187" s="28">
        <f t="shared" si="13"/>
        <v>502.62000000000006</v>
      </c>
      <c r="E187" s="6">
        <f>SUMIF('Borç Yapılandırma Verileri'!$B$4:$B$856,B187:$B$444,'Borç Yapılandırma Verileri'!$C$4:$C$1098)</f>
        <v>0</v>
      </c>
      <c r="F187" s="6">
        <f t="shared" si="10"/>
        <v>0</v>
      </c>
      <c r="G187" s="7">
        <f t="shared" si="11"/>
        <v>0</v>
      </c>
      <c r="H187" s="25">
        <v>8.4</v>
      </c>
      <c r="I187" s="72"/>
      <c r="AX187" s="16">
        <v>34700</v>
      </c>
      <c r="AZ187" s="16">
        <f t="shared" si="12"/>
        <v>42522</v>
      </c>
      <c r="BA187" s="26">
        <f t="shared" si="14"/>
        <v>2</v>
      </c>
    </row>
    <row r="188" spans="2:53" ht="18" thickBot="1">
      <c r="B188" s="4" t="s">
        <v>212</v>
      </c>
      <c r="C188" s="5">
        <v>1995</v>
      </c>
      <c r="D188" s="28">
        <f t="shared" si="13"/>
        <v>494.2200000000001</v>
      </c>
      <c r="E188" s="6">
        <f>SUMIF('Borç Yapılandırma Verileri'!$B$4:$B$856,B188:$B$444,'Borç Yapılandırma Verileri'!$C$4:$C$1098)</f>
        <v>0</v>
      </c>
      <c r="F188" s="6">
        <f t="shared" si="10"/>
        <v>0</v>
      </c>
      <c r="G188" s="7">
        <f t="shared" si="11"/>
        <v>0</v>
      </c>
      <c r="H188" s="25">
        <v>7</v>
      </c>
      <c r="I188" s="72"/>
      <c r="AX188" s="16">
        <v>34731</v>
      </c>
      <c r="AZ188" s="16">
        <f t="shared" si="12"/>
        <v>42522</v>
      </c>
      <c r="BA188" s="26">
        <f t="shared" si="14"/>
        <v>2</v>
      </c>
    </row>
    <row r="189" spans="2:53" ht="18" thickBot="1">
      <c r="B189" s="8" t="s">
        <v>213</v>
      </c>
      <c r="C189" s="5">
        <v>1995</v>
      </c>
      <c r="D189" s="28">
        <f t="shared" si="13"/>
        <v>487.2200000000001</v>
      </c>
      <c r="E189" s="6">
        <f>SUMIF('Borç Yapılandırma Verileri'!$B$4:$B$856,B189:$B$444,'Borç Yapılandırma Verileri'!$C$4:$C$1098)</f>
        <v>0</v>
      </c>
      <c r="F189" s="6">
        <f t="shared" si="10"/>
        <v>0</v>
      </c>
      <c r="G189" s="7">
        <f t="shared" si="11"/>
        <v>0</v>
      </c>
      <c r="H189" s="25">
        <v>6.1</v>
      </c>
      <c r="I189" s="72"/>
      <c r="AX189" s="16">
        <v>34759</v>
      </c>
      <c r="AZ189" s="16">
        <f t="shared" si="12"/>
        <v>42522</v>
      </c>
      <c r="BA189" s="26">
        <f t="shared" si="14"/>
        <v>2</v>
      </c>
    </row>
    <row r="190" spans="2:53" ht="15.75" customHeight="1" thickBot="1">
      <c r="B190" s="9" t="s">
        <v>214</v>
      </c>
      <c r="C190" s="5">
        <v>1995</v>
      </c>
      <c r="D190" s="28">
        <f t="shared" si="13"/>
        <v>481.12000000000006</v>
      </c>
      <c r="E190" s="6">
        <f>SUMIF('Borç Yapılandırma Verileri'!$B$4:$B$856,B190:$B$444,'Borç Yapılandırma Verileri'!$C$4:$C$1098)</f>
        <v>0</v>
      </c>
      <c r="F190" s="6">
        <f t="shared" si="10"/>
        <v>0</v>
      </c>
      <c r="G190" s="7">
        <f t="shared" si="11"/>
        <v>0</v>
      </c>
      <c r="H190" s="25">
        <v>3.9</v>
      </c>
      <c r="I190" s="72"/>
      <c r="AX190" s="16">
        <v>34790</v>
      </c>
      <c r="AZ190" s="16">
        <f t="shared" si="12"/>
        <v>42522</v>
      </c>
      <c r="BA190" s="26">
        <f t="shared" si="14"/>
        <v>2</v>
      </c>
    </row>
    <row r="191" spans="2:53" ht="15.75" customHeight="1" thickBot="1">
      <c r="B191" s="8" t="s">
        <v>215</v>
      </c>
      <c r="C191" s="5">
        <v>1995</v>
      </c>
      <c r="D191" s="28">
        <f t="shared" si="13"/>
        <v>477.2200000000001</v>
      </c>
      <c r="E191" s="6">
        <f>SUMIF('Borç Yapılandırma Verileri'!$B$4:$B$856,B191:$B$444,'Borç Yapılandırma Verileri'!$C$4:$C$1098)</f>
        <v>0</v>
      </c>
      <c r="F191" s="6">
        <f t="shared" si="10"/>
        <v>0</v>
      </c>
      <c r="G191" s="7">
        <f t="shared" si="11"/>
        <v>0</v>
      </c>
      <c r="H191" s="25">
        <v>1.7</v>
      </c>
      <c r="I191" s="72"/>
      <c r="AX191" s="16">
        <v>34820</v>
      </c>
      <c r="AZ191" s="16">
        <f t="shared" si="12"/>
        <v>42522</v>
      </c>
      <c r="BA191" s="26">
        <f t="shared" si="14"/>
        <v>2</v>
      </c>
    </row>
    <row r="192" spans="2:53" ht="15.75" customHeight="1" thickBot="1">
      <c r="B192" s="9" t="s">
        <v>216</v>
      </c>
      <c r="C192" s="5">
        <v>1995</v>
      </c>
      <c r="D192" s="28">
        <f t="shared" si="13"/>
        <v>475.5200000000001</v>
      </c>
      <c r="E192" s="6">
        <f>SUMIF('Borç Yapılandırma Verileri'!$B$4:$B$856,B192:$B$444,'Borç Yapılandırma Verileri'!$C$4:$C$1098)</f>
        <v>0</v>
      </c>
      <c r="F192" s="6">
        <f t="shared" si="10"/>
        <v>0</v>
      </c>
      <c r="G192" s="7">
        <f t="shared" si="11"/>
        <v>0</v>
      </c>
      <c r="H192" s="25">
        <v>1.3</v>
      </c>
      <c r="I192" s="72"/>
      <c r="AX192" s="16">
        <v>34851</v>
      </c>
      <c r="AZ192" s="16">
        <f t="shared" si="12"/>
        <v>42522</v>
      </c>
      <c r="BA192" s="26">
        <f t="shared" si="14"/>
        <v>2</v>
      </c>
    </row>
    <row r="193" spans="2:53" ht="15.75" customHeight="1" thickBot="1">
      <c r="B193" s="8" t="s">
        <v>217</v>
      </c>
      <c r="C193" s="5">
        <v>1995</v>
      </c>
      <c r="D193" s="28">
        <f t="shared" si="13"/>
        <v>474.2200000000001</v>
      </c>
      <c r="E193" s="6">
        <f>SUMIF('Borç Yapılandırma Verileri'!$B$4:$B$856,B193:$B$444,'Borç Yapılandırma Verileri'!$C$4:$C$1098)</f>
        <v>0</v>
      </c>
      <c r="F193" s="6">
        <f t="shared" si="10"/>
        <v>0</v>
      </c>
      <c r="G193" s="7">
        <f t="shared" si="11"/>
        <v>0</v>
      </c>
      <c r="H193" s="25">
        <v>2.4</v>
      </c>
      <c r="I193" s="72"/>
      <c r="AX193" s="16">
        <v>34881</v>
      </c>
      <c r="AZ193" s="16">
        <f t="shared" si="12"/>
        <v>42522</v>
      </c>
      <c r="BA193" s="26">
        <f t="shared" si="14"/>
        <v>2</v>
      </c>
    </row>
    <row r="194" spans="2:53" ht="18" thickBot="1">
      <c r="B194" s="9" t="s">
        <v>218</v>
      </c>
      <c r="C194" s="5">
        <v>1995</v>
      </c>
      <c r="D194" s="28">
        <f t="shared" si="13"/>
        <v>471.8200000000001</v>
      </c>
      <c r="E194" s="6">
        <f>SUMIF('Borç Yapılandırma Verileri'!$B$4:$B$856,B194:$B$444,'Borç Yapılandırma Verileri'!$C$4:$C$1098)</f>
        <v>0</v>
      </c>
      <c r="F194" s="6">
        <f t="shared" si="10"/>
        <v>0</v>
      </c>
      <c r="G194" s="7">
        <f t="shared" si="11"/>
        <v>0</v>
      </c>
      <c r="H194" s="25">
        <v>2.9</v>
      </c>
      <c r="I194" s="72"/>
      <c r="AX194" s="16">
        <v>34912</v>
      </c>
      <c r="AZ194" s="16">
        <f t="shared" si="12"/>
        <v>42522</v>
      </c>
      <c r="BA194" s="26">
        <f t="shared" si="14"/>
        <v>2</v>
      </c>
    </row>
    <row r="195" spans="2:53" ht="18" thickBot="1">
      <c r="B195" s="8" t="s">
        <v>219</v>
      </c>
      <c r="C195" s="5">
        <v>1995</v>
      </c>
      <c r="D195" s="28">
        <f t="shared" si="13"/>
        <v>468.92000000000013</v>
      </c>
      <c r="E195" s="6">
        <f>SUMIF('Borç Yapılandırma Verileri'!$B$4:$B$856,B195:$B$444,'Borç Yapılandırma Verileri'!$C$4:$C$1098)</f>
        <v>0</v>
      </c>
      <c r="F195" s="6">
        <f t="shared" si="10"/>
        <v>0</v>
      </c>
      <c r="G195" s="7">
        <f t="shared" si="11"/>
        <v>0</v>
      </c>
      <c r="H195" s="25">
        <v>4.8</v>
      </c>
      <c r="I195" s="72"/>
      <c r="AX195" s="16">
        <v>34943</v>
      </c>
      <c r="AZ195" s="16">
        <f t="shared" si="12"/>
        <v>42522</v>
      </c>
      <c r="BA195" s="26">
        <f t="shared" si="14"/>
        <v>2</v>
      </c>
    </row>
    <row r="196" spans="2:53" ht="18" thickBot="1">
      <c r="B196" s="9" t="s">
        <v>220</v>
      </c>
      <c r="C196" s="5">
        <v>1995</v>
      </c>
      <c r="D196" s="28">
        <f t="shared" si="13"/>
        <v>464.1200000000001</v>
      </c>
      <c r="E196" s="6">
        <f>SUMIF('Borç Yapılandırma Verileri'!$B$4:$B$856,B196:$B$444,'Borç Yapılandırma Verileri'!$C$4:$C$1098)</f>
        <v>0</v>
      </c>
      <c r="F196" s="6">
        <f t="shared" si="10"/>
        <v>0</v>
      </c>
      <c r="G196" s="7">
        <f t="shared" si="11"/>
        <v>0</v>
      </c>
      <c r="H196" s="25">
        <v>4.4</v>
      </c>
      <c r="I196" s="72"/>
      <c r="AX196" s="16">
        <v>34973</v>
      </c>
      <c r="AZ196" s="16">
        <f t="shared" si="12"/>
        <v>42522</v>
      </c>
      <c r="BA196" s="26">
        <f t="shared" si="14"/>
        <v>2</v>
      </c>
    </row>
    <row r="197" spans="2:53" ht="18" thickBot="1">
      <c r="B197" s="8" t="s">
        <v>221</v>
      </c>
      <c r="C197" s="5">
        <v>1995</v>
      </c>
      <c r="D197" s="28">
        <f t="shared" si="13"/>
        <v>459.72000000000014</v>
      </c>
      <c r="E197" s="6">
        <f>SUMIF('Borç Yapılandırma Verileri'!$B$4:$B$856,B197:$B$444,'Borç Yapılandırma Verileri'!$C$4:$C$1098)</f>
        <v>0</v>
      </c>
      <c r="F197" s="6">
        <f t="shared" si="10"/>
        <v>0</v>
      </c>
      <c r="G197" s="7">
        <f t="shared" si="11"/>
        <v>0</v>
      </c>
      <c r="H197" s="25">
        <v>4.3</v>
      </c>
      <c r="I197" s="72"/>
      <c r="AX197" s="16">
        <v>35004</v>
      </c>
      <c r="AZ197" s="16">
        <f t="shared" si="12"/>
        <v>42522</v>
      </c>
      <c r="BA197" s="26">
        <f t="shared" si="14"/>
        <v>2</v>
      </c>
    </row>
    <row r="198" spans="2:53" ht="18" thickBot="1">
      <c r="B198" s="9" t="s">
        <v>222</v>
      </c>
      <c r="C198" s="5">
        <v>1995</v>
      </c>
      <c r="D198" s="28">
        <f t="shared" si="13"/>
        <v>455.42000000000013</v>
      </c>
      <c r="E198" s="6">
        <f>SUMIF('Borç Yapılandırma Verileri'!$B$4:$B$856,B198:$B$444,'Borç Yapılandırma Verileri'!$C$4:$C$1098)</f>
        <v>0</v>
      </c>
      <c r="F198" s="6">
        <f t="shared" si="10"/>
        <v>0</v>
      </c>
      <c r="G198" s="7">
        <f t="shared" si="11"/>
        <v>0</v>
      </c>
      <c r="H198" s="25">
        <v>4.1</v>
      </c>
      <c r="I198" s="72"/>
      <c r="AX198" s="16">
        <v>35034</v>
      </c>
      <c r="AZ198" s="16">
        <f t="shared" si="12"/>
        <v>42522</v>
      </c>
      <c r="BA198" s="26">
        <f t="shared" si="14"/>
        <v>2</v>
      </c>
    </row>
    <row r="199" spans="2:53" ht="18" thickBot="1">
      <c r="B199" s="4" t="s">
        <v>223</v>
      </c>
      <c r="C199" s="5">
        <v>1996</v>
      </c>
      <c r="D199" s="28">
        <f t="shared" si="13"/>
        <v>451.3200000000001</v>
      </c>
      <c r="E199" s="6">
        <f>SUMIF('Borç Yapılandırma Verileri'!$B$4:$B$856,B199:$B$444,'Borç Yapılandırma Verileri'!$C$4:$C$1098)</f>
        <v>0</v>
      </c>
      <c r="F199" s="6">
        <f aca="true" t="shared" si="15" ref="F199:F262">IF(E199&gt;0,E199*D199/100,0)</f>
        <v>0</v>
      </c>
      <c r="G199" s="7">
        <f aca="true" t="shared" si="16" ref="G199:G262">E199+F199</f>
        <v>0</v>
      </c>
      <c r="H199" s="25">
        <v>9.8</v>
      </c>
      <c r="I199" s="72"/>
      <c r="AX199" s="16">
        <v>35065</v>
      </c>
      <c r="AZ199" s="16">
        <f aca="true" t="shared" si="17" ref="AZ199:AZ262">$I$3</f>
        <v>42522</v>
      </c>
      <c r="BA199" s="26">
        <f t="shared" si="14"/>
        <v>2</v>
      </c>
    </row>
    <row r="200" spans="2:53" ht="18" thickBot="1">
      <c r="B200" s="4" t="s">
        <v>224</v>
      </c>
      <c r="C200" s="5">
        <v>1996</v>
      </c>
      <c r="D200" s="28">
        <f aca="true" t="shared" si="18" ref="D200:D263">IF(BA200=2,D201+H200,H200)</f>
        <v>441.5200000000001</v>
      </c>
      <c r="E200" s="6">
        <f>SUMIF('Borç Yapılandırma Verileri'!$B$4:$B$856,B200:$B$444,'Borç Yapılandırma Verileri'!$C$4:$C$1098)</f>
        <v>0</v>
      </c>
      <c r="F200" s="6">
        <f t="shared" si="15"/>
        <v>0</v>
      </c>
      <c r="G200" s="7">
        <f t="shared" si="16"/>
        <v>0</v>
      </c>
      <c r="H200" s="25">
        <v>5.8</v>
      </c>
      <c r="I200" s="72"/>
      <c r="AX200" s="16">
        <v>35096</v>
      </c>
      <c r="AZ200" s="16">
        <f t="shared" si="17"/>
        <v>42522</v>
      </c>
      <c r="BA200" s="26">
        <f aca="true" t="shared" si="19" ref="BA200:BA263">IF(AX200=AZ200,1,2)</f>
        <v>2</v>
      </c>
    </row>
    <row r="201" spans="2:53" ht="18" thickBot="1">
      <c r="B201" s="8" t="s">
        <v>225</v>
      </c>
      <c r="C201" s="5">
        <v>1996</v>
      </c>
      <c r="D201" s="28">
        <f t="shared" si="18"/>
        <v>435.7200000000001</v>
      </c>
      <c r="E201" s="6">
        <f>SUMIF('Borç Yapılandırma Verileri'!$B$4:$B$856,B201:$B$444,'Borç Yapılandırma Verileri'!$C$4:$C$1098)</f>
        <v>0</v>
      </c>
      <c r="F201" s="6">
        <f t="shared" si="15"/>
        <v>0</v>
      </c>
      <c r="G201" s="7">
        <f t="shared" si="16"/>
        <v>0</v>
      </c>
      <c r="H201" s="25">
        <v>7</v>
      </c>
      <c r="I201" s="72"/>
      <c r="AX201" s="16">
        <v>35125</v>
      </c>
      <c r="AZ201" s="16">
        <f t="shared" si="17"/>
        <v>42522</v>
      </c>
      <c r="BA201" s="26">
        <f t="shared" si="19"/>
        <v>2</v>
      </c>
    </row>
    <row r="202" spans="2:53" ht="18" thickBot="1">
      <c r="B202" s="9" t="s">
        <v>226</v>
      </c>
      <c r="C202" s="5">
        <v>1996</v>
      </c>
      <c r="D202" s="28">
        <f t="shared" si="18"/>
        <v>428.7200000000001</v>
      </c>
      <c r="E202" s="6">
        <f>SUMIF('Borç Yapılandırma Verileri'!$B$4:$B$856,B202:$B$444,'Borç Yapılandırma Verileri'!$C$4:$C$1098)</f>
        <v>0</v>
      </c>
      <c r="F202" s="6">
        <f t="shared" si="15"/>
        <v>0</v>
      </c>
      <c r="G202" s="7">
        <f t="shared" si="16"/>
        <v>0</v>
      </c>
      <c r="H202" s="25">
        <v>8.1</v>
      </c>
      <c r="I202" s="72"/>
      <c r="AX202" s="16">
        <v>35156</v>
      </c>
      <c r="AZ202" s="16">
        <f t="shared" si="17"/>
        <v>42522</v>
      </c>
      <c r="BA202" s="26">
        <f t="shared" si="19"/>
        <v>2</v>
      </c>
    </row>
    <row r="203" spans="2:53" ht="18" thickBot="1">
      <c r="B203" s="8" t="s">
        <v>227</v>
      </c>
      <c r="C203" s="5">
        <v>1996</v>
      </c>
      <c r="D203" s="28">
        <f t="shared" si="18"/>
        <v>420.62000000000006</v>
      </c>
      <c r="E203" s="6">
        <f>SUMIF('Borç Yapılandırma Verileri'!$B$4:$B$856,B203:$B$444,'Borç Yapılandırma Verileri'!$C$4:$C$1098)</f>
        <v>0</v>
      </c>
      <c r="F203" s="6">
        <f t="shared" si="15"/>
        <v>0</v>
      </c>
      <c r="G203" s="7">
        <f t="shared" si="16"/>
        <v>0</v>
      </c>
      <c r="H203" s="25">
        <v>4.1</v>
      </c>
      <c r="I203" s="72"/>
      <c r="AX203" s="16">
        <v>35186</v>
      </c>
      <c r="AZ203" s="16">
        <f t="shared" si="17"/>
        <v>42522</v>
      </c>
      <c r="BA203" s="26">
        <f t="shared" si="19"/>
        <v>2</v>
      </c>
    </row>
    <row r="204" spans="2:53" ht="18" thickBot="1">
      <c r="B204" s="9" t="s">
        <v>228</v>
      </c>
      <c r="C204" s="5">
        <v>1996</v>
      </c>
      <c r="D204" s="28">
        <f t="shared" si="18"/>
        <v>416.52000000000004</v>
      </c>
      <c r="E204" s="6">
        <f>SUMIF('Borç Yapılandırma Verileri'!$B$4:$B$856,B204:$B$444,'Borç Yapılandırma Verileri'!$C$4:$C$1098)</f>
        <v>0</v>
      </c>
      <c r="F204" s="6">
        <f t="shared" si="15"/>
        <v>0</v>
      </c>
      <c r="G204" s="7">
        <f t="shared" si="16"/>
        <v>0</v>
      </c>
      <c r="H204" s="25">
        <v>2.7</v>
      </c>
      <c r="I204" s="72"/>
      <c r="AX204" s="16">
        <v>35217</v>
      </c>
      <c r="AZ204" s="16">
        <f t="shared" si="17"/>
        <v>42522</v>
      </c>
      <c r="BA204" s="26">
        <f t="shared" si="19"/>
        <v>2</v>
      </c>
    </row>
    <row r="205" spans="2:53" ht="18" thickBot="1">
      <c r="B205" s="8" t="s">
        <v>229</v>
      </c>
      <c r="C205" s="5">
        <v>1996</v>
      </c>
      <c r="D205" s="28">
        <f t="shared" si="18"/>
        <v>413.82000000000005</v>
      </c>
      <c r="E205" s="6">
        <f>SUMIF('Borç Yapılandırma Verileri'!$B$4:$B$856,B205:$B$444,'Borç Yapılandırma Verileri'!$C$4:$C$1098)</f>
        <v>0</v>
      </c>
      <c r="F205" s="6">
        <f t="shared" si="15"/>
        <v>0</v>
      </c>
      <c r="G205" s="7">
        <f t="shared" si="16"/>
        <v>0</v>
      </c>
      <c r="H205" s="25">
        <v>2.4</v>
      </c>
      <c r="I205" s="72"/>
      <c r="AX205" s="16">
        <v>35247</v>
      </c>
      <c r="AZ205" s="16">
        <f t="shared" si="17"/>
        <v>42522</v>
      </c>
      <c r="BA205" s="26">
        <f t="shared" si="19"/>
        <v>2</v>
      </c>
    </row>
    <row r="206" spans="2:53" ht="18" thickBot="1">
      <c r="B206" s="9" t="s">
        <v>230</v>
      </c>
      <c r="C206" s="5">
        <v>1996</v>
      </c>
      <c r="D206" s="28">
        <f t="shared" si="18"/>
        <v>411.4200000000001</v>
      </c>
      <c r="E206" s="6">
        <f>SUMIF('Borç Yapılandırma Verileri'!$B$4:$B$856,B206:$B$444,'Borç Yapılandırma Verileri'!$C$4:$C$1098)</f>
        <v>0</v>
      </c>
      <c r="F206" s="6">
        <f t="shared" si="15"/>
        <v>0</v>
      </c>
      <c r="G206" s="7">
        <f t="shared" si="16"/>
        <v>0</v>
      </c>
      <c r="H206" s="25">
        <v>3.8</v>
      </c>
      <c r="I206" s="72"/>
      <c r="AX206" s="16">
        <v>35278</v>
      </c>
      <c r="AZ206" s="16">
        <f t="shared" si="17"/>
        <v>42522</v>
      </c>
      <c r="BA206" s="26">
        <f t="shared" si="19"/>
        <v>2</v>
      </c>
    </row>
    <row r="207" spans="2:53" ht="18" thickBot="1">
      <c r="B207" s="8" t="s">
        <v>231</v>
      </c>
      <c r="C207" s="5">
        <v>1996</v>
      </c>
      <c r="D207" s="28">
        <f t="shared" si="18"/>
        <v>407.62000000000006</v>
      </c>
      <c r="E207" s="6">
        <f>SUMIF('Borç Yapılandırma Verileri'!$B$4:$B$856,B207:$B$444,'Borç Yapılandırma Verileri'!$C$4:$C$1098)</f>
        <v>0</v>
      </c>
      <c r="F207" s="6">
        <f t="shared" si="15"/>
        <v>0</v>
      </c>
      <c r="G207" s="7">
        <f t="shared" si="16"/>
        <v>0</v>
      </c>
      <c r="H207" s="25">
        <v>5.1</v>
      </c>
      <c r="I207" s="72"/>
      <c r="AX207" s="16">
        <v>35309</v>
      </c>
      <c r="AZ207" s="16">
        <f t="shared" si="17"/>
        <v>42522</v>
      </c>
      <c r="BA207" s="26">
        <f t="shared" si="19"/>
        <v>2</v>
      </c>
    </row>
    <row r="208" spans="2:53" ht="15.75" customHeight="1" thickBot="1">
      <c r="B208" s="9" t="s">
        <v>232</v>
      </c>
      <c r="C208" s="5">
        <v>1996</v>
      </c>
      <c r="D208" s="28">
        <f t="shared" si="18"/>
        <v>402.52000000000004</v>
      </c>
      <c r="E208" s="6">
        <f>SUMIF('Borç Yapılandırma Verileri'!$B$4:$B$856,B208:$B$444,'Borç Yapılandırma Verileri'!$C$4:$C$1098)</f>
        <v>0</v>
      </c>
      <c r="F208" s="6">
        <f t="shared" si="15"/>
        <v>0</v>
      </c>
      <c r="G208" s="7">
        <f t="shared" si="16"/>
        <v>0</v>
      </c>
      <c r="H208" s="25">
        <v>5.5</v>
      </c>
      <c r="I208" s="72"/>
      <c r="AX208" s="16">
        <v>35339</v>
      </c>
      <c r="AZ208" s="16">
        <f t="shared" si="17"/>
        <v>42522</v>
      </c>
      <c r="BA208" s="26">
        <f t="shared" si="19"/>
        <v>2</v>
      </c>
    </row>
    <row r="209" spans="2:53" ht="15.75" customHeight="1" thickBot="1">
      <c r="B209" s="8" t="s">
        <v>233</v>
      </c>
      <c r="C209" s="5">
        <v>1996</v>
      </c>
      <c r="D209" s="28">
        <f t="shared" si="18"/>
        <v>397.02000000000004</v>
      </c>
      <c r="E209" s="6">
        <f>SUMIF('Borç Yapılandırma Verileri'!$B$4:$B$856,B209:$B$444,'Borç Yapılandırma Verileri'!$C$4:$C$1098)</f>
        <v>0</v>
      </c>
      <c r="F209" s="6">
        <f t="shared" si="15"/>
        <v>0</v>
      </c>
      <c r="G209" s="7">
        <f t="shared" si="16"/>
        <v>0</v>
      </c>
      <c r="H209" s="25">
        <v>5.1</v>
      </c>
      <c r="I209" s="72"/>
      <c r="AX209" s="16">
        <v>35370</v>
      </c>
      <c r="AZ209" s="16">
        <f t="shared" si="17"/>
        <v>42522</v>
      </c>
      <c r="BA209" s="26">
        <f t="shared" si="19"/>
        <v>2</v>
      </c>
    </row>
    <row r="210" spans="2:53" ht="15.75" customHeight="1" thickBot="1">
      <c r="B210" s="9" t="s">
        <v>234</v>
      </c>
      <c r="C210" s="5">
        <v>1996</v>
      </c>
      <c r="D210" s="28">
        <f t="shared" si="18"/>
        <v>391.92</v>
      </c>
      <c r="E210" s="6">
        <f>SUMIF('Borç Yapılandırma Verileri'!$B$4:$B$856,B210:$B$444,'Borç Yapılandırma Verileri'!$C$4:$C$1098)</f>
        <v>0</v>
      </c>
      <c r="F210" s="6">
        <f t="shared" si="15"/>
        <v>0</v>
      </c>
      <c r="G210" s="7">
        <f t="shared" si="16"/>
        <v>0</v>
      </c>
      <c r="H210" s="25">
        <v>3.9</v>
      </c>
      <c r="I210" s="72"/>
      <c r="AX210" s="16">
        <v>35400</v>
      </c>
      <c r="AZ210" s="16">
        <f t="shared" si="17"/>
        <v>42522</v>
      </c>
      <c r="BA210" s="26">
        <f t="shared" si="19"/>
        <v>2</v>
      </c>
    </row>
    <row r="211" spans="2:53" ht="15.75" customHeight="1" thickBot="1">
      <c r="B211" s="4" t="s">
        <v>235</v>
      </c>
      <c r="C211" s="5">
        <v>1997</v>
      </c>
      <c r="D211" s="28">
        <f t="shared" si="18"/>
        <v>388.02000000000004</v>
      </c>
      <c r="E211" s="6">
        <f>SUMIF('Borç Yapılandırma Verileri'!$B$4:$B$856,B211:$B$444,'Borç Yapılandırma Verileri'!$C$4:$C$1098)</f>
        <v>0</v>
      </c>
      <c r="F211" s="6">
        <f t="shared" si="15"/>
        <v>0</v>
      </c>
      <c r="G211" s="7">
        <f t="shared" si="16"/>
        <v>0</v>
      </c>
      <c r="H211" s="25">
        <v>5.6</v>
      </c>
      <c r="I211" s="72"/>
      <c r="AX211" s="16">
        <v>35431</v>
      </c>
      <c r="AZ211" s="16">
        <f t="shared" si="17"/>
        <v>42522</v>
      </c>
      <c r="BA211" s="26">
        <f t="shared" si="19"/>
        <v>2</v>
      </c>
    </row>
    <row r="212" spans="2:53" ht="18" thickBot="1">
      <c r="B212" s="4" t="s">
        <v>236</v>
      </c>
      <c r="C212" s="5">
        <v>1997</v>
      </c>
      <c r="D212" s="28">
        <f t="shared" si="18"/>
        <v>382.42</v>
      </c>
      <c r="E212" s="6">
        <f>SUMIF('Borç Yapılandırma Verileri'!$B$4:$B$856,B212:$B$444,'Borç Yapılandırma Verileri'!$C$4:$C$1098)</f>
        <v>0</v>
      </c>
      <c r="F212" s="6">
        <f t="shared" si="15"/>
        <v>0</v>
      </c>
      <c r="G212" s="7">
        <f t="shared" si="16"/>
        <v>0</v>
      </c>
      <c r="H212" s="25">
        <v>6.2</v>
      </c>
      <c r="I212" s="72"/>
      <c r="AX212" s="16">
        <v>35462</v>
      </c>
      <c r="AZ212" s="16">
        <f t="shared" si="17"/>
        <v>42522</v>
      </c>
      <c r="BA212" s="26">
        <f t="shared" si="19"/>
        <v>2</v>
      </c>
    </row>
    <row r="213" spans="2:53" ht="18" thickBot="1">
      <c r="B213" s="8" t="s">
        <v>237</v>
      </c>
      <c r="C213" s="5">
        <v>1997</v>
      </c>
      <c r="D213" s="28">
        <f t="shared" si="18"/>
        <v>376.22</v>
      </c>
      <c r="E213" s="6">
        <f>SUMIF('Borç Yapılandırma Verileri'!$B$4:$B$856,B213:$B$444,'Borç Yapılandırma Verileri'!$C$4:$C$1098)</f>
        <v>0</v>
      </c>
      <c r="F213" s="6">
        <f t="shared" si="15"/>
        <v>0</v>
      </c>
      <c r="G213" s="7">
        <f t="shared" si="16"/>
        <v>0</v>
      </c>
      <c r="H213" s="25">
        <v>6</v>
      </c>
      <c r="I213" s="72"/>
      <c r="AX213" s="16">
        <v>35490</v>
      </c>
      <c r="AZ213" s="16">
        <f t="shared" si="17"/>
        <v>42522</v>
      </c>
      <c r="BA213" s="26">
        <f t="shared" si="19"/>
        <v>2</v>
      </c>
    </row>
    <row r="214" spans="2:53" ht="18" thickBot="1">
      <c r="B214" s="9" t="s">
        <v>238</v>
      </c>
      <c r="C214" s="5">
        <v>1997</v>
      </c>
      <c r="D214" s="28">
        <f t="shared" si="18"/>
        <v>370.22</v>
      </c>
      <c r="E214" s="6">
        <f>SUMIF('Borç Yapılandırma Verileri'!$B$4:$B$856,B214:$B$444,'Borç Yapılandırma Verileri'!$C$4:$C$1098)</f>
        <v>0</v>
      </c>
      <c r="F214" s="6">
        <f t="shared" si="15"/>
        <v>0</v>
      </c>
      <c r="G214" s="7">
        <f t="shared" si="16"/>
        <v>0</v>
      </c>
      <c r="H214" s="25">
        <v>5.5</v>
      </c>
      <c r="I214" s="72"/>
      <c r="AX214" s="16">
        <v>35521</v>
      </c>
      <c r="AZ214" s="16">
        <f t="shared" si="17"/>
        <v>42522</v>
      </c>
      <c r="BA214" s="26">
        <f t="shared" si="19"/>
        <v>2</v>
      </c>
    </row>
    <row r="215" spans="2:53" ht="18" thickBot="1">
      <c r="B215" s="8" t="s">
        <v>239</v>
      </c>
      <c r="C215" s="5">
        <v>1997</v>
      </c>
      <c r="D215" s="28">
        <f t="shared" si="18"/>
        <v>364.72</v>
      </c>
      <c r="E215" s="6">
        <f>SUMIF('Borç Yapılandırma Verileri'!$B$4:$B$856,B215:$B$444,'Borç Yapılandırma Verileri'!$C$4:$C$1098)</f>
        <v>0</v>
      </c>
      <c r="F215" s="6">
        <f t="shared" si="15"/>
        <v>0</v>
      </c>
      <c r="G215" s="7">
        <f t="shared" si="16"/>
        <v>0</v>
      </c>
      <c r="H215" s="25">
        <v>5.2</v>
      </c>
      <c r="I215" s="72"/>
      <c r="AX215" s="16">
        <v>35551</v>
      </c>
      <c r="AZ215" s="16">
        <f t="shared" si="17"/>
        <v>42522</v>
      </c>
      <c r="BA215" s="26">
        <f t="shared" si="19"/>
        <v>2</v>
      </c>
    </row>
    <row r="216" spans="2:53" ht="18" thickBot="1">
      <c r="B216" s="9" t="s">
        <v>240</v>
      </c>
      <c r="C216" s="5">
        <v>1997</v>
      </c>
      <c r="D216" s="28">
        <f t="shared" si="18"/>
        <v>359.52000000000004</v>
      </c>
      <c r="E216" s="6">
        <f>SUMIF('Borç Yapılandırma Verileri'!$B$4:$B$856,B216:$B$444,'Borç Yapılandırma Verileri'!$C$4:$C$1098)</f>
        <v>0</v>
      </c>
      <c r="F216" s="6">
        <f t="shared" si="15"/>
        <v>0</v>
      </c>
      <c r="G216" s="7">
        <f t="shared" si="16"/>
        <v>0</v>
      </c>
      <c r="H216" s="25">
        <v>3.4</v>
      </c>
      <c r="I216" s="72"/>
      <c r="AX216" s="16">
        <v>35582</v>
      </c>
      <c r="AZ216" s="16">
        <f t="shared" si="17"/>
        <v>42522</v>
      </c>
      <c r="BA216" s="26">
        <f t="shared" si="19"/>
        <v>2</v>
      </c>
    </row>
    <row r="217" spans="2:53" ht="18" thickBot="1">
      <c r="B217" s="8" t="s">
        <v>241</v>
      </c>
      <c r="C217" s="5">
        <v>1997</v>
      </c>
      <c r="D217" s="28">
        <f t="shared" si="18"/>
        <v>356.12000000000006</v>
      </c>
      <c r="E217" s="6">
        <f>SUMIF('Borç Yapılandırma Verileri'!$B$4:$B$856,B217:$B$444,'Borç Yapılandırma Verileri'!$C$4:$C$1098)</f>
        <v>0</v>
      </c>
      <c r="F217" s="6">
        <f t="shared" si="15"/>
        <v>0</v>
      </c>
      <c r="G217" s="7">
        <f t="shared" si="16"/>
        <v>0</v>
      </c>
      <c r="H217" s="25">
        <v>5.3</v>
      </c>
      <c r="I217" s="72"/>
      <c r="AX217" s="16">
        <v>35612</v>
      </c>
      <c r="AZ217" s="16">
        <f t="shared" si="17"/>
        <v>42522</v>
      </c>
      <c r="BA217" s="26">
        <f t="shared" si="19"/>
        <v>2</v>
      </c>
    </row>
    <row r="218" spans="2:53" ht="18" thickBot="1">
      <c r="B218" s="9" t="s">
        <v>242</v>
      </c>
      <c r="C218" s="5">
        <v>1997</v>
      </c>
      <c r="D218" s="28">
        <f t="shared" si="18"/>
        <v>350.82000000000005</v>
      </c>
      <c r="E218" s="6">
        <f>SUMIF('Borç Yapılandırma Verileri'!$B$4:$B$856,B218:$B$444,'Borç Yapılandırma Verileri'!$C$4:$C$1098)</f>
        <v>0</v>
      </c>
      <c r="F218" s="6">
        <f t="shared" si="15"/>
        <v>0</v>
      </c>
      <c r="G218" s="7">
        <f t="shared" si="16"/>
        <v>0</v>
      </c>
      <c r="H218" s="25">
        <v>5.3</v>
      </c>
      <c r="I218" s="72"/>
      <c r="AX218" s="16">
        <v>35643</v>
      </c>
      <c r="AZ218" s="16">
        <f t="shared" si="17"/>
        <v>42522</v>
      </c>
      <c r="BA218" s="26">
        <f t="shared" si="19"/>
        <v>2</v>
      </c>
    </row>
    <row r="219" spans="2:53" ht="18" thickBot="1">
      <c r="B219" s="8" t="s">
        <v>243</v>
      </c>
      <c r="C219" s="5">
        <v>1997</v>
      </c>
      <c r="D219" s="28">
        <f t="shared" si="18"/>
        <v>345.52000000000004</v>
      </c>
      <c r="E219" s="6">
        <f>SUMIF('Borç Yapılandırma Verileri'!$B$4:$B$856,B219:$B$444,'Borç Yapılandırma Verileri'!$C$4:$C$1098)</f>
        <v>0</v>
      </c>
      <c r="F219" s="6">
        <f t="shared" si="15"/>
        <v>0</v>
      </c>
      <c r="G219" s="7">
        <f t="shared" si="16"/>
        <v>0</v>
      </c>
      <c r="H219" s="25">
        <v>6.3</v>
      </c>
      <c r="I219" s="72"/>
      <c r="AX219" s="16">
        <v>35674</v>
      </c>
      <c r="AZ219" s="16">
        <f t="shared" si="17"/>
        <v>42522</v>
      </c>
      <c r="BA219" s="26">
        <f t="shared" si="19"/>
        <v>2</v>
      </c>
    </row>
    <row r="220" spans="2:53" ht="18" thickBot="1">
      <c r="B220" s="9" t="s">
        <v>244</v>
      </c>
      <c r="C220" s="5">
        <v>1997</v>
      </c>
      <c r="D220" s="28">
        <f t="shared" si="18"/>
        <v>339.22</v>
      </c>
      <c r="E220" s="6">
        <f>SUMIF('Borç Yapılandırma Verileri'!$B$4:$B$856,B220:$B$444,'Borç Yapılandırma Verileri'!$C$4:$C$1098)</f>
        <v>0</v>
      </c>
      <c r="F220" s="6">
        <f t="shared" si="15"/>
        <v>0</v>
      </c>
      <c r="G220" s="7">
        <f t="shared" si="16"/>
        <v>0</v>
      </c>
      <c r="H220" s="25">
        <v>6.7</v>
      </c>
      <c r="I220" s="72"/>
      <c r="AX220" s="16">
        <v>35704</v>
      </c>
      <c r="AZ220" s="16">
        <f t="shared" si="17"/>
        <v>42522</v>
      </c>
      <c r="BA220" s="26">
        <f t="shared" si="19"/>
        <v>2</v>
      </c>
    </row>
    <row r="221" spans="2:53" ht="18" thickBot="1">
      <c r="B221" s="8" t="s">
        <v>245</v>
      </c>
      <c r="C221" s="5">
        <v>1997</v>
      </c>
      <c r="D221" s="28">
        <f t="shared" si="18"/>
        <v>332.52000000000004</v>
      </c>
      <c r="E221" s="6">
        <f>SUMIF('Borç Yapılandırma Verileri'!$B$4:$B$856,B221:$B$444,'Borç Yapılandırma Verileri'!$C$4:$C$1098)</f>
        <v>0</v>
      </c>
      <c r="F221" s="6">
        <f t="shared" si="15"/>
        <v>0</v>
      </c>
      <c r="G221" s="7">
        <f t="shared" si="16"/>
        <v>0</v>
      </c>
      <c r="H221" s="25">
        <v>5.6</v>
      </c>
      <c r="I221" s="72"/>
      <c r="AX221" s="16">
        <v>35735</v>
      </c>
      <c r="AZ221" s="16">
        <f t="shared" si="17"/>
        <v>42522</v>
      </c>
      <c r="BA221" s="26">
        <f t="shared" si="19"/>
        <v>2</v>
      </c>
    </row>
    <row r="222" spans="2:53" ht="18" thickBot="1">
      <c r="B222" s="9" t="s">
        <v>246</v>
      </c>
      <c r="C222" s="5">
        <v>1997</v>
      </c>
      <c r="D222" s="28">
        <f t="shared" si="18"/>
        <v>326.92</v>
      </c>
      <c r="E222" s="6">
        <f>SUMIF('Borç Yapılandırma Verileri'!$B$4:$B$856,B222:$B$444,'Borç Yapılandırma Verileri'!$C$4:$C$1098)</f>
        <v>0</v>
      </c>
      <c r="F222" s="6">
        <f t="shared" si="15"/>
        <v>0</v>
      </c>
      <c r="G222" s="7">
        <f t="shared" si="16"/>
        <v>0</v>
      </c>
      <c r="H222" s="25">
        <v>5.4</v>
      </c>
      <c r="I222" s="72"/>
      <c r="AX222" s="16">
        <v>35765</v>
      </c>
      <c r="AZ222" s="16">
        <f t="shared" si="17"/>
        <v>42522</v>
      </c>
      <c r="BA222" s="26">
        <f t="shared" si="19"/>
        <v>2</v>
      </c>
    </row>
    <row r="223" spans="2:53" ht="18" thickBot="1">
      <c r="B223" s="4" t="s">
        <v>247</v>
      </c>
      <c r="C223" s="5">
        <v>1998</v>
      </c>
      <c r="D223" s="28">
        <f t="shared" si="18"/>
        <v>321.52000000000004</v>
      </c>
      <c r="E223" s="6">
        <f>SUMIF('Borç Yapılandırma Verileri'!$B$4:$B$856,B223:$B$444,'Borç Yapılandırma Verileri'!$C$4:$C$1098)</f>
        <v>0</v>
      </c>
      <c r="F223" s="6">
        <f t="shared" si="15"/>
        <v>0</v>
      </c>
      <c r="G223" s="7">
        <f t="shared" si="16"/>
        <v>0</v>
      </c>
      <c r="H223" s="25">
        <v>6.5</v>
      </c>
      <c r="I223" s="72"/>
      <c r="AX223" s="16">
        <v>35796</v>
      </c>
      <c r="AZ223" s="16">
        <f t="shared" si="17"/>
        <v>42522</v>
      </c>
      <c r="BA223" s="26">
        <f t="shared" si="19"/>
        <v>2</v>
      </c>
    </row>
    <row r="224" spans="2:53" ht="18" thickBot="1">
      <c r="B224" s="4" t="s">
        <v>248</v>
      </c>
      <c r="C224" s="5">
        <v>1998</v>
      </c>
      <c r="D224" s="28">
        <f t="shared" si="18"/>
        <v>315.02000000000004</v>
      </c>
      <c r="E224" s="6">
        <f>SUMIF('Borç Yapılandırma Verileri'!$B$4:$B$856,B224:$B$444,'Borç Yapılandırma Verileri'!$C$4:$C$1098)</f>
        <v>0</v>
      </c>
      <c r="F224" s="6">
        <f t="shared" si="15"/>
        <v>0</v>
      </c>
      <c r="G224" s="7">
        <f t="shared" si="16"/>
        <v>0</v>
      </c>
      <c r="H224" s="25">
        <v>4.6</v>
      </c>
      <c r="I224" s="72"/>
      <c r="AX224" s="16">
        <v>35827</v>
      </c>
      <c r="AZ224" s="16">
        <f t="shared" si="17"/>
        <v>42522</v>
      </c>
      <c r="BA224" s="26">
        <f t="shared" si="19"/>
        <v>2</v>
      </c>
    </row>
    <row r="225" spans="2:53" ht="18" thickBot="1">
      <c r="B225" s="8" t="s">
        <v>249</v>
      </c>
      <c r="C225" s="5">
        <v>1998</v>
      </c>
      <c r="D225" s="28">
        <f t="shared" si="18"/>
        <v>310.42</v>
      </c>
      <c r="E225" s="6">
        <f>SUMIF('Borç Yapılandırma Verileri'!$B$4:$B$856,B225:$B$444,'Borç Yapılandırma Verileri'!$C$4:$C$1098)</f>
        <v>0</v>
      </c>
      <c r="F225" s="6">
        <f t="shared" si="15"/>
        <v>0</v>
      </c>
      <c r="G225" s="7">
        <f t="shared" si="16"/>
        <v>0</v>
      </c>
      <c r="H225" s="25">
        <v>4</v>
      </c>
      <c r="I225" s="72"/>
      <c r="AX225" s="16">
        <v>35855</v>
      </c>
      <c r="AZ225" s="16">
        <f t="shared" si="17"/>
        <v>42522</v>
      </c>
      <c r="BA225" s="26">
        <f t="shared" si="19"/>
        <v>2</v>
      </c>
    </row>
    <row r="226" spans="2:53" ht="18" thickBot="1">
      <c r="B226" s="9" t="s">
        <v>250</v>
      </c>
      <c r="C226" s="5">
        <v>1998</v>
      </c>
      <c r="D226" s="28">
        <f t="shared" si="18"/>
        <v>306.42</v>
      </c>
      <c r="E226" s="6">
        <f>SUMIF('Borç Yapılandırma Verileri'!$B$4:$B$856,B226:$B$444,'Borç Yapılandırma Verileri'!$C$4:$C$1098)</f>
        <v>0</v>
      </c>
      <c r="F226" s="6">
        <f t="shared" si="15"/>
        <v>0</v>
      </c>
      <c r="G226" s="7">
        <f t="shared" si="16"/>
        <v>0</v>
      </c>
      <c r="H226" s="25">
        <v>4</v>
      </c>
      <c r="I226" s="72"/>
      <c r="AX226" s="16">
        <v>35886</v>
      </c>
      <c r="AZ226" s="16">
        <f t="shared" si="17"/>
        <v>42522</v>
      </c>
      <c r="BA226" s="26">
        <f t="shared" si="19"/>
        <v>2</v>
      </c>
    </row>
    <row r="227" spans="2:53" ht="18" thickBot="1">
      <c r="B227" s="8" t="s">
        <v>251</v>
      </c>
      <c r="C227" s="5">
        <v>1998</v>
      </c>
      <c r="D227" s="28">
        <f t="shared" si="18"/>
        <v>302.42</v>
      </c>
      <c r="E227" s="6">
        <f>SUMIF('Borç Yapılandırma Verileri'!$B$4:$B$856,B227:$B$444,'Borç Yapılandırma Verileri'!$C$4:$C$1098)</f>
        <v>0</v>
      </c>
      <c r="F227" s="6">
        <f t="shared" si="15"/>
        <v>0</v>
      </c>
      <c r="G227" s="7">
        <f t="shared" si="16"/>
        <v>0</v>
      </c>
      <c r="H227" s="25">
        <v>3.3</v>
      </c>
      <c r="I227" s="72"/>
      <c r="AX227" s="16">
        <v>35916</v>
      </c>
      <c r="AZ227" s="16">
        <f t="shared" si="17"/>
        <v>42522</v>
      </c>
      <c r="BA227" s="26">
        <f t="shared" si="19"/>
        <v>2</v>
      </c>
    </row>
    <row r="228" spans="2:53" ht="18" thickBot="1">
      <c r="B228" s="9" t="s">
        <v>252</v>
      </c>
      <c r="C228" s="5">
        <v>1998</v>
      </c>
      <c r="D228" s="28">
        <f t="shared" si="18"/>
        <v>299.12</v>
      </c>
      <c r="E228" s="6">
        <f>SUMIF('Borç Yapılandırma Verileri'!$B$4:$B$856,B228:$B$444,'Borç Yapılandırma Verileri'!$C$4:$C$1098)</f>
        <v>0</v>
      </c>
      <c r="F228" s="6">
        <f t="shared" si="15"/>
        <v>0</v>
      </c>
      <c r="G228" s="7">
        <f t="shared" si="16"/>
        <v>0</v>
      </c>
      <c r="H228" s="25">
        <v>1.6</v>
      </c>
      <c r="I228" s="72"/>
      <c r="AX228" s="16">
        <v>35947</v>
      </c>
      <c r="AZ228" s="16">
        <f t="shared" si="17"/>
        <v>42522</v>
      </c>
      <c r="BA228" s="26">
        <f t="shared" si="19"/>
        <v>2</v>
      </c>
    </row>
    <row r="229" spans="2:53" ht="18" thickBot="1">
      <c r="B229" s="8" t="s">
        <v>253</v>
      </c>
      <c r="C229" s="5">
        <v>1998</v>
      </c>
      <c r="D229" s="28">
        <f t="shared" si="18"/>
        <v>297.52</v>
      </c>
      <c r="E229" s="6">
        <f>SUMIF('Borç Yapılandırma Verileri'!$B$4:$B$856,B229:$B$444,'Borç Yapılandırma Verileri'!$C$4:$C$1098)</f>
        <v>0</v>
      </c>
      <c r="F229" s="6">
        <f t="shared" si="15"/>
        <v>0</v>
      </c>
      <c r="G229" s="7">
        <f t="shared" si="16"/>
        <v>0</v>
      </c>
      <c r="H229" s="25">
        <v>2.5</v>
      </c>
      <c r="I229" s="72"/>
      <c r="AX229" s="16">
        <v>35977</v>
      </c>
      <c r="AZ229" s="16">
        <f t="shared" si="17"/>
        <v>42522</v>
      </c>
      <c r="BA229" s="26">
        <f t="shared" si="19"/>
        <v>2</v>
      </c>
    </row>
    <row r="230" spans="2:53" ht="18" thickBot="1">
      <c r="B230" s="9" t="s">
        <v>254</v>
      </c>
      <c r="C230" s="5">
        <v>1998</v>
      </c>
      <c r="D230" s="28">
        <f t="shared" si="18"/>
        <v>295.02</v>
      </c>
      <c r="E230" s="6">
        <f>SUMIF('Borç Yapılandırma Verileri'!$B$4:$B$856,B230:$B$444,'Borç Yapılandırma Verileri'!$C$4:$C$1098)</f>
        <v>0</v>
      </c>
      <c r="F230" s="6">
        <f t="shared" si="15"/>
        <v>0</v>
      </c>
      <c r="G230" s="7">
        <f t="shared" si="16"/>
        <v>0</v>
      </c>
      <c r="H230" s="25">
        <v>2.4</v>
      </c>
      <c r="I230" s="72"/>
      <c r="AX230" s="16">
        <v>36008</v>
      </c>
      <c r="AZ230" s="16">
        <f t="shared" si="17"/>
        <v>42522</v>
      </c>
      <c r="BA230" s="26">
        <f t="shared" si="19"/>
        <v>2</v>
      </c>
    </row>
    <row r="231" spans="2:53" ht="18" thickBot="1">
      <c r="B231" s="8" t="s">
        <v>255</v>
      </c>
      <c r="C231" s="5">
        <v>1998</v>
      </c>
      <c r="D231" s="28">
        <f t="shared" si="18"/>
        <v>292.62</v>
      </c>
      <c r="E231" s="6">
        <f>SUMIF('Borç Yapılandırma Verileri'!$B$4:$B$856,B231:$B$444,'Borç Yapılandırma Verileri'!$C$4:$C$1098)</f>
        <v>0</v>
      </c>
      <c r="F231" s="6">
        <f t="shared" si="15"/>
        <v>0</v>
      </c>
      <c r="G231" s="7">
        <f t="shared" si="16"/>
        <v>0</v>
      </c>
      <c r="H231" s="25">
        <v>5.3</v>
      </c>
      <c r="I231" s="72"/>
      <c r="AX231" s="16">
        <v>36039</v>
      </c>
      <c r="AZ231" s="16">
        <f t="shared" si="17"/>
        <v>42522</v>
      </c>
      <c r="BA231" s="26">
        <f t="shared" si="19"/>
        <v>2</v>
      </c>
    </row>
    <row r="232" spans="2:53" ht="18" thickBot="1">
      <c r="B232" s="9" t="s">
        <v>256</v>
      </c>
      <c r="C232" s="5">
        <v>1998</v>
      </c>
      <c r="D232" s="28">
        <f t="shared" si="18"/>
        <v>287.32</v>
      </c>
      <c r="E232" s="6">
        <f>SUMIF('Borç Yapılandırma Verileri'!$B$4:$B$856,B232:$B$444,'Borç Yapılandırma Verileri'!$C$4:$C$1098)</f>
        <v>0</v>
      </c>
      <c r="F232" s="6">
        <f t="shared" si="15"/>
        <v>0</v>
      </c>
      <c r="G232" s="7">
        <f t="shared" si="16"/>
        <v>0</v>
      </c>
      <c r="H232" s="25">
        <v>4.1</v>
      </c>
      <c r="I232" s="72"/>
      <c r="AX232" s="16">
        <v>36069</v>
      </c>
      <c r="AZ232" s="16">
        <f t="shared" si="17"/>
        <v>42522</v>
      </c>
      <c r="BA232" s="26">
        <f t="shared" si="19"/>
        <v>2</v>
      </c>
    </row>
    <row r="233" spans="2:53" ht="18" thickBot="1">
      <c r="B233" s="8" t="s">
        <v>257</v>
      </c>
      <c r="C233" s="5">
        <v>1998</v>
      </c>
      <c r="D233" s="28">
        <f t="shared" si="18"/>
        <v>283.21999999999997</v>
      </c>
      <c r="E233" s="6">
        <f>SUMIF('Borç Yapılandırma Verileri'!$B$4:$B$856,B233:$B$444,'Borç Yapılandırma Verileri'!$C$4:$C$1098)</f>
        <v>0</v>
      </c>
      <c r="F233" s="6">
        <f t="shared" si="15"/>
        <v>0</v>
      </c>
      <c r="G233" s="7">
        <f t="shared" si="16"/>
        <v>0</v>
      </c>
      <c r="H233" s="25">
        <v>3.4</v>
      </c>
      <c r="I233" s="72"/>
      <c r="AX233" s="16">
        <v>36100</v>
      </c>
      <c r="AZ233" s="16">
        <f t="shared" si="17"/>
        <v>42522</v>
      </c>
      <c r="BA233" s="26">
        <f t="shared" si="19"/>
        <v>2</v>
      </c>
    </row>
    <row r="234" spans="2:53" ht="18" thickBot="1">
      <c r="B234" s="9" t="s">
        <v>258</v>
      </c>
      <c r="C234" s="5">
        <v>1998</v>
      </c>
      <c r="D234" s="28">
        <f t="shared" si="18"/>
        <v>279.82</v>
      </c>
      <c r="E234" s="6">
        <f>SUMIF('Borç Yapılandırma Verileri'!$B$4:$B$856,B234:$B$444,'Borç Yapılandırma Verileri'!$C$4:$C$1098)</f>
        <v>0</v>
      </c>
      <c r="F234" s="6">
        <f t="shared" si="15"/>
        <v>0</v>
      </c>
      <c r="G234" s="7">
        <f t="shared" si="16"/>
        <v>0</v>
      </c>
      <c r="H234" s="25">
        <v>2.5</v>
      </c>
      <c r="I234" s="72"/>
      <c r="AX234" s="16">
        <v>36130</v>
      </c>
      <c r="AZ234" s="16">
        <f t="shared" si="17"/>
        <v>42522</v>
      </c>
      <c r="BA234" s="26">
        <f t="shared" si="19"/>
        <v>2</v>
      </c>
    </row>
    <row r="235" spans="2:53" ht="18" thickBot="1">
      <c r="B235" s="4" t="s">
        <v>259</v>
      </c>
      <c r="C235" s="5">
        <v>1999</v>
      </c>
      <c r="D235" s="28">
        <f t="shared" si="18"/>
        <v>277.32</v>
      </c>
      <c r="E235" s="6">
        <f>SUMIF('Borç Yapılandırma Verileri'!$B$4:$B$856,B235:$B$444,'Borç Yapılandırma Verileri'!$C$4:$C$1098)</f>
        <v>0</v>
      </c>
      <c r="F235" s="6">
        <f t="shared" si="15"/>
        <v>0</v>
      </c>
      <c r="G235" s="7">
        <f t="shared" si="16"/>
        <v>0</v>
      </c>
      <c r="H235" s="25">
        <v>3.6</v>
      </c>
      <c r="I235" s="72"/>
      <c r="AX235" s="16">
        <v>36161</v>
      </c>
      <c r="AZ235" s="16">
        <f t="shared" si="17"/>
        <v>42522</v>
      </c>
      <c r="BA235" s="26">
        <f t="shared" si="19"/>
        <v>2</v>
      </c>
    </row>
    <row r="236" spans="2:53" ht="18" thickBot="1">
      <c r="B236" s="4" t="s">
        <v>260</v>
      </c>
      <c r="C236" s="5">
        <v>1999</v>
      </c>
      <c r="D236" s="28">
        <f t="shared" si="18"/>
        <v>273.71999999999997</v>
      </c>
      <c r="E236" s="6">
        <f>SUMIF('Borç Yapılandırma Verileri'!$B$4:$B$856,B236:$B$444,'Borç Yapılandırma Verileri'!$C$4:$C$1098)</f>
        <v>0</v>
      </c>
      <c r="F236" s="6">
        <f t="shared" si="15"/>
        <v>0</v>
      </c>
      <c r="G236" s="7">
        <f t="shared" si="16"/>
        <v>0</v>
      </c>
      <c r="H236" s="25">
        <v>3.4</v>
      </c>
      <c r="I236" s="72"/>
      <c r="AX236" s="16">
        <v>36192</v>
      </c>
      <c r="AZ236" s="16">
        <f t="shared" si="17"/>
        <v>42522</v>
      </c>
      <c r="BA236" s="26">
        <f t="shared" si="19"/>
        <v>2</v>
      </c>
    </row>
    <row r="237" spans="2:53" ht="18" thickBot="1">
      <c r="B237" s="8" t="s">
        <v>261</v>
      </c>
      <c r="C237" s="5">
        <v>1999</v>
      </c>
      <c r="D237" s="28">
        <f t="shared" si="18"/>
        <v>270.32</v>
      </c>
      <c r="E237" s="6">
        <f>SUMIF('Borç Yapılandırma Verileri'!$B$4:$B$856,B237:$B$444,'Borç Yapılandırma Verileri'!$C$4:$C$1098)</f>
        <v>0</v>
      </c>
      <c r="F237" s="6">
        <f t="shared" si="15"/>
        <v>0</v>
      </c>
      <c r="G237" s="7">
        <f t="shared" si="16"/>
        <v>0</v>
      </c>
      <c r="H237" s="25">
        <v>4</v>
      </c>
      <c r="I237" s="72"/>
      <c r="AX237" s="16">
        <v>36220</v>
      </c>
      <c r="AZ237" s="16">
        <f t="shared" si="17"/>
        <v>42522</v>
      </c>
      <c r="BA237" s="26">
        <f t="shared" si="19"/>
        <v>2</v>
      </c>
    </row>
    <row r="238" spans="2:53" ht="18" thickBot="1">
      <c r="B238" s="9" t="s">
        <v>262</v>
      </c>
      <c r="C238" s="5">
        <v>1999</v>
      </c>
      <c r="D238" s="28">
        <f t="shared" si="18"/>
        <v>266.32</v>
      </c>
      <c r="E238" s="6">
        <f>SUMIF('Borç Yapılandırma Verileri'!$B$4:$B$856,B238:$B$444,'Borç Yapılandırma Verileri'!$C$4:$C$1098)</f>
        <v>0</v>
      </c>
      <c r="F238" s="6">
        <f t="shared" si="15"/>
        <v>0</v>
      </c>
      <c r="G238" s="7">
        <f t="shared" si="16"/>
        <v>0</v>
      </c>
      <c r="H238" s="25">
        <v>5.3</v>
      </c>
      <c r="I238" s="72"/>
      <c r="AX238" s="16">
        <v>36251</v>
      </c>
      <c r="AZ238" s="16">
        <f t="shared" si="17"/>
        <v>42522</v>
      </c>
      <c r="BA238" s="26">
        <f t="shared" si="19"/>
        <v>2</v>
      </c>
    </row>
    <row r="239" spans="2:53" ht="18" thickBot="1">
      <c r="B239" s="8" t="s">
        <v>263</v>
      </c>
      <c r="C239" s="5">
        <v>1999</v>
      </c>
      <c r="D239" s="28">
        <f t="shared" si="18"/>
        <v>261.02</v>
      </c>
      <c r="E239" s="6">
        <f>SUMIF('Borç Yapılandırma Verileri'!$B$4:$B$856,B239:$B$444,'Borç Yapılandırma Verileri'!$C$4:$C$1098)</f>
        <v>0</v>
      </c>
      <c r="F239" s="6">
        <f t="shared" si="15"/>
        <v>0</v>
      </c>
      <c r="G239" s="7">
        <f t="shared" si="16"/>
        <v>0</v>
      </c>
      <c r="H239" s="25">
        <v>3.2</v>
      </c>
      <c r="I239" s="72"/>
      <c r="AX239" s="16">
        <v>36281</v>
      </c>
      <c r="AZ239" s="16">
        <f t="shared" si="17"/>
        <v>42522</v>
      </c>
      <c r="BA239" s="26">
        <f t="shared" si="19"/>
        <v>2</v>
      </c>
    </row>
    <row r="240" spans="2:53" ht="15.75" customHeight="1" thickBot="1">
      <c r="B240" s="9" t="s">
        <v>264</v>
      </c>
      <c r="C240" s="5">
        <v>1999</v>
      </c>
      <c r="D240" s="28">
        <f t="shared" si="18"/>
        <v>257.82</v>
      </c>
      <c r="E240" s="6">
        <f>SUMIF('Borç Yapılandırma Verileri'!$B$4:$B$856,B240:$B$444,'Borç Yapılandırma Verileri'!$C$4:$C$1098)</f>
        <v>0</v>
      </c>
      <c r="F240" s="6">
        <f t="shared" si="15"/>
        <v>0</v>
      </c>
      <c r="G240" s="7">
        <f t="shared" si="16"/>
        <v>0</v>
      </c>
      <c r="H240" s="25">
        <v>1.8</v>
      </c>
      <c r="I240" s="72"/>
      <c r="AX240" s="16">
        <v>36312</v>
      </c>
      <c r="AZ240" s="16">
        <f t="shared" si="17"/>
        <v>42522</v>
      </c>
      <c r="BA240" s="26">
        <f t="shared" si="19"/>
        <v>2</v>
      </c>
    </row>
    <row r="241" spans="2:53" ht="15.75" customHeight="1" thickBot="1">
      <c r="B241" s="8" t="s">
        <v>265</v>
      </c>
      <c r="C241" s="5">
        <v>1999</v>
      </c>
      <c r="D241" s="28">
        <f t="shared" si="18"/>
        <v>256.02</v>
      </c>
      <c r="E241" s="6">
        <f>SUMIF('Borç Yapılandırma Verileri'!$B$4:$B$856,B241:$B$444,'Borç Yapılandırma Verileri'!$C$4:$C$1098)</f>
        <v>0</v>
      </c>
      <c r="F241" s="6">
        <f t="shared" si="15"/>
        <v>0</v>
      </c>
      <c r="G241" s="7">
        <f t="shared" si="16"/>
        <v>0</v>
      </c>
      <c r="H241" s="25">
        <v>4</v>
      </c>
      <c r="I241" s="72"/>
      <c r="AX241" s="16">
        <v>36342</v>
      </c>
      <c r="AZ241" s="16">
        <f t="shared" si="17"/>
        <v>42522</v>
      </c>
      <c r="BA241" s="26">
        <f t="shared" si="19"/>
        <v>2</v>
      </c>
    </row>
    <row r="242" spans="2:53" ht="15.75" customHeight="1" thickBot="1">
      <c r="B242" s="9" t="s">
        <v>266</v>
      </c>
      <c r="C242" s="5">
        <v>1999</v>
      </c>
      <c r="D242" s="28">
        <f t="shared" si="18"/>
        <v>252.01999999999998</v>
      </c>
      <c r="E242" s="6">
        <f>SUMIF('Borç Yapılandırma Verileri'!$B$4:$B$856,B242:$B$444,'Borç Yapılandırma Verileri'!$C$4:$C$1098)</f>
        <v>0</v>
      </c>
      <c r="F242" s="6">
        <f t="shared" si="15"/>
        <v>0</v>
      </c>
      <c r="G242" s="7">
        <f t="shared" si="16"/>
        <v>0</v>
      </c>
      <c r="H242" s="25">
        <v>3.3</v>
      </c>
      <c r="I242" s="72"/>
      <c r="AX242" s="16">
        <v>36373</v>
      </c>
      <c r="AZ242" s="16">
        <f t="shared" si="17"/>
        <v>42522</v>
      </c>
      <c r="BA242" s="26">
        <f t="shared" si="19"/>
        <v>2</v>
      </c>
    </row>
    <row r="243" spans="2:53" ht="15.75" customHeight="1" thickBot="1">
      <c r="B243" s="8" t="s">
        <v>267</v>
      </c>
      <c r="C243" s="5">
        <v>1999</v>
      </c>
      <c r="D243" s="28">
        <f t="shared" si="18"/>
        <v>248.71999999999997</v>
      </c>
      <c r="E243" s="6">
        <f>SUMIF('Borç Yapılandırma Verileri'!$B$4:$B$856,B243:$B$444,'Borç Yapılandırma Verileri'!$C$4:$C$1098)</f>
        <v>0</v>
      </c>
      <c r="F243" s="6">
        <f t="shared" si="15"/>
        <v>0</v>
      </c>
      <c r="G243" s="7">
        <f t="shared" si="16"/>
        <v>0</v>
      </c>
      <c r="H243" s="25">
        <v>5.9</v>
      </c>
      <c r="I243" s="72"/>
      <c r="AX243" s="16">
        <v>36404</v>
      </c>
      <c r="AZ243" s="16">
        <f t="shared" si="17"/>
        <v>42522</v>
      </c>
      <c r="BA243" s="26">
        <f t="shared" si="19"/>
        <v>2</v>
      </c>
    </row>
    <row r="244" spans="2:53" ht="18" thickBot="1">
      <c r="B244" s="9" t="s">
        <v>268</v>
      </c>
      <c r="C244" s="5">
        <v>1999</v>
      </c>
      <c r="D244" s="28">
        <f t="shared" si="18"/>
        <v>242.81999999999996</v>
      </c>
      <c r="E244" s="6">
        <f>SUMIF('Borç Yapılandırma Verileri'!$B$4:$B$856,B244:$B$444,'Borç Yapılandırma Verileri'!$C$4:$C$1098)</f>
        <v>0</v>
      </c>
      <c r="F244" s="6">
        <f t="shared" si="15"/>
        <v>0</v>
      </c>
      <c r="G244" s="7">
        <f t="shared" si="16"/>
        <v>0</v>
      </c>
      <c r="H244" s="25">
        <v>4.7</v>
      </c>
      <c r="I244" s="72"/>
      <c r="AX244" s="16">
        <v>36434</v>
      </c>
      <c r="AZ244" s="16">
        <f t="shared" si="17"/>
        <v>42522</v>
      </c>
      <c r="BA244" s="26">
        <f t="shared" si="19"/>
        <v>2</v>
      </c>
    </row>
    <row r="245" spans="2:53" ht="18" thickBot="1">
      <c r="B245" s="8" t="s">
        <v>269</v>
      </c>
      <c r="C245" s="5">
        <v>1999</v>
      </c>
      <c r="D245" s="28">
        <f t="shared" si="18"/>
        <v>238.11999999999998</v>
      </c>
      <c r="E245" s="6">
        <f>SUMIF('Borç Yapılandırma Verileri'!$B$4:$B$856,B245:$B$444,'Borç Yapılandırma Verileri'!$C$4:$C$1098)</f>
        <v>0</v>
      </c>
      <c r="F245" s="6">
        <f t="shared" si="15"/>
        <v>0</v>
      </c>
      <c r="G245" s="7">
        <f t="shared" si="16"/>
        <v>0</v>
      </c>
      <c r="H245" s="25">
        <v>4.1</v>
      </c>
      <c r="I245" s="72"/>
      <c r="AX245" s="16">
        <v>36465</v>
      </c>
      <c r="AZ245" s="16">
        <f t="shared" si="17"/>
        <v>42522</v>
      </c>
      <c r="BA245" s="26">
        <f t="shared" si="19"/>
        <v>2</v>
      </c>
    </row>
    <row r="246" spans="2:53" ht="18" thickBot="1">
      <c r="B246" s="9" t="s">
        <v>270</v>
      </c>
      <c r="C246" s="5">
        <v>1999</v>
      </c>
      <c r="D246" s="28">
        <f t="shared" si="18"/>
        <v>234.01999999999998</v>
      </c>
      <c r="E246" s="6">
        <f>SUMIF('Borç Yapılandırma Verileri'!$B$4:$B$856,B246:$B$444,'Borç Yapılandırma Verileri'!$C$4:$C$1098)</f>
        <v>0</v>
      </c>
      <c r="F246" s="6">
        <f t="shared" si="15"/>
        <v>0</v>
      </c>
      <c r="G246" s="7">
        <f t="shared" si="16"/>
        <v>0</v>
      </c>
      <c r="H246" s="25">
        <v>6.8</v>
      </c>
      <c r="I246" s="72"/>
      <c r="AX246" s="16">
        <v>36495</v>
      </c>
      <c r="AZ246" s="16">
        <f t="shared" si="17"/>
        <v>42522</v>
      </c>
      <c r="BA246" s="26">
        <f t="shared" si="19"/>
        <v>2</v>
      </c>
    </row>
    <row r="247" spans="2:53" ht="18" thickBot="1">
      <c r="B247" s="4" t="s">
        <v>271</v>
      </c>
      <c r="C247" s="5">
        <v>2000</v>
      </c>
      <c r="D247" s="28">
        <f t="shared" si="18"/>
        <v>227.21999999999997</v>
      </c>
      <c r="E247" s="6">
        <f>SUMIF('Borç Yapılandırma Verileri'!$B$4:$B$856,B247:$B$444,'Borç Yapılandırma Verileri'!$C$4:$C$1098)</f>
        <v>0</v>
      </c>
      <c r="F247" s="6">
        <f t="shared" si="15"/>
        <v>0</v>
      </c>
      <c r="G247" s="7">
        <f t="shared" si="16"/>
        <v>0</v>
      </c>
      <c r="H247" s="25">
        <v>5.8</v>
      </c>
      <c r="I247" s="72"/>
      <c r="AX247" s="16">
        <v>36526</v>
      </c>
      <c r="AZ247" s="16">
        <f t="shared" si="17"/>
        <v>42522</v>
      </c>
      <c r="BA247" s="26">
        <f t="shared" si="19"/>
        <v>2</v>
      </c>
    </row>
    <row r="248" spans="2:53" ht="18" thickBot="1">
      <c r="B248" s="4" t="s">
        <v>272</v>
      </c>
      <c r="C248" s="5">
        <v>2000</v>
      </c>
      <c r="D248" s="28">
        <f t="shared" si="18"/>
        <v>221.41999999999996</v>
      </c>
      <c r="E248" s="6">
        <f>SUMIF('Borç Yapılandırma Verileri'!$B$4:$B$856,B248:$B$444,'Borç Yapılandırma Verileri'!$C$4:$C$1098)</f>
        <v>0</v>
      </c>
      <c r="F248" s="6">
        <f t="shared" si="15"/>
        <v>0</v>
      </c>
      <c r="G248" s="7">
        <f t="shared" si="16"/>
        <v>0</v>
      </c>
      <c r="H248" s="25">
        <v>4.1</v>
      </c>
      <c r="I248" s="72"/>
      <c r="AX248" s="16">
        <v>36557</v>
      </c>
      <c r="AZ248" s="16">
        <f t="shared" si="17"/>
        <v>42522</v>
      </c>
      <c r="BA248" s="26">
        <f t="shared" si="19"/>
        <v>2</v>
      </c>
    </row>
    <row r="249" spans="2:53" ht="18" thickBot="1">
      <c r="B249" s="8" t="s">
        <v>273</v>
      </c>
      <c r="C249" s="5">
        <v>2000</v>
      </c>
      <c r="D249" s="28">
        <f t="shared" si="18"/>
        <v>217.31999999999996</v>
      </c>
      <c r="E249" s="6">
        <f>SUMIF('Borç Yapılandırma Verileri'!$B$4:$B$856,B249:$B$444,'Borç Yapılandırma Verileri'!$C$4:$C$1098)</f>
        <v>0</v>
      </c>
      <c r="F249" s="6">
        <f t="shared" si="15"/>
        <v>0</v>
      </c>
      <c r="G249" s="7">
        <f t="shared" si="16"/>
        <v>0</v>
      </c>
      <c r="H249" s="25">
        <v>3.1</v>
      </c>
      <c r="I249" s="72"/>
      <c r="AX249" s="16">
        <v>36586</v>
      </c>
      <c r="AZ249" s="16">
        <f t="shared" si="17"/>
        <v>42522</v>
      </c>
      <c r="BA249" s="26">
        <f t="shared" si="19"/>
        <v>2</v>
      </c>
    </row>
    <row r="250" spans="2:53" ht="18" thickBot="1">
      <c r="B250" s="9" t="s">
        <v>274</v>
      </c>
      <c r="C250" s="5">
        <v>2000</v>
      </c>
      <c r="D250" s="28">
        <f t="shared" si="18"/>
        <v>214.21999999999997</v>
      </c>
      <c r="E250" s="6">
        <f>SUMIF('Borç Yapılandırma Verileri'!$B$4:$B$856,B250:$B$444,'Borç Yapılandırma Verileri'!$C$4:$C$1098)</f>
        <v>0</v>
      </c>
      <c r="F250" s="6">
        <f t="shared" si="15"/>
        <v>0</v>
      </c>
      <c r="G250" s="7">
        <f t="shared" si="16"/>
        <v>0</v>
      </c>
      <c r="H250" s="25">
        <v>2.4</v>
      </c>
      <c r="I250" s="72"/>
      <c r="AX250" s="16">
        <v>36617</v>
      </c>
      <c r="AZ250" s="16">
        <f t="shared" si="17"/>
        <v>42522</v>
      </c>
      <c r="BA250" s="26">
        <f t="shared" si="19"/>
        <v>2</v>
      </c>
    </row>
    <row r="251" spans="2:53" ht="18" thickBot="1">
      <c r="B251" s="8" t="s">
        <v>275</v>
      </c>
      <c r="C251" s="5">
        <v>2000</v>
      </c>
      <c r="D251" s="28">
        <f t="shared" si="18"/>
        <v>211.81999999999996</v>
      </c>
      <c r="E251" s="6">
        <f>SUMIF('Borç Yapılandırma Verileri'!$B$4:$B$856,B251:$B$444,'Borç Yapılandırma Verileri'!$C$4:$C$1098)</f>
        <v>0</v>
      </c>
      <c r="F251" s="6">
        <f t="shared" si="15"/>
        <v>0</v>
      </c>
      <c r="G251" s="7">
        <f t="shared" si="16"/>
        <v>0</v>
      </c>
      <c r="H251" s="25">
        <v>1.7</v>
      </c>
      <c r="I251" s="72"/>
      <c r="AX251" s="16">
        <v>36647</v>
      </c>
      <c r="AZ251" s="16">
        <f t="shared" si="17"/>
        <v>42522</v>
      </c>
      <c r="BA251" s="26">
        <f t="shared" si="19"/>
        <v>2</v>
      </c>
    </row>
    <row r="252" spans="2:53" ht="18" thickBot="1">
      <c r="B252" s="9" t="s">
        <v>276</v>
      </c>
      <c r="C252" s="5">
        <v>2000</v>
      </c>
      <c r="D252" s="28">
        <f t="shared" si="18"/>
        <v>210.11999999999998</v>
      </c>
      <c r="E252" s="6">
        <f>SUMIF('Borç Yapılandırma Verileri'!$B$4:$B$856,B252:$B$444,'Borç Yapılandırma Verileri'!$C$4:$C$1098)</f>
        <v>0</v>
      </c>
      <c r="F252" s="6">
        <f t="shared" si="15"/>
        <v>0</v>
      </c>
      <c r="G252" s="7">
        <f t="shared" si="16"/>
        <v>0</v>
      </c>
      <c r="H252" s="25">
        <v>0.3</v>
      </c>
      <c r="I252" s="72"/>
      <c r="AX252" s="16">
        <v>36678</v>
      </c>
      <c r="AZ252" s="16">
        <f t="shared" si="17"/>
        <v>42522</v>
      </c>
      <c r="BA252" s="26">
        <f t="shared" si="19"/>
        <v>2</v>
      </c>
    </row>
    <row r="253" spans="2:53" ht="18" thickBot="1">
      <c r="B253" s="8" t="s">
        <v>277</v>
      </c>
      <c r="C253" s="5">
        <v>2000</v>
      </c>
      <c r="D253" s="28">
        <f t="shared" si="18"/>
        <v>209.81999999999996</v>
      </c>
      <c r="E253" s="6">
        <f>SUMIF('Borç Yapılandırma Verileri'!$B$4:$B$856,B253:$B$444,'Borç Yapılandırma Verileri'!$C$4:$C$1098)</f>
        <v>0</v>
      </c>
      <c r="F253" s="6">
        <f t="shared" si="15"/>
        <v>0</v>
      </c>
      <c r="G253" s="7">
        <f t="shared" si="16"/>
        <v>0</v>
      </c>
      <c r="H253" s="25">
        <v>1</v>
      </c>
      <c r="I253" s="72"/>
      <c r="AX253" s="16">
        <v>36708</v>
      </c>
      <c r="AZ253" s="16">
        <f t="shared" si="17"/>
        <v>42522</v>
      </c>
      <c r="BA253" s="26">
        <f t="shared" si="19"/>
        <v>2</v>
      </c>
    </row>
    <row r="254" spans="2:53" ht="18" thickBot="1">
      <c r="B254" s="9" t="s">
        <v>278</v>
      </c>
      <c r="C254" s="5">
        <v>2000</v>
      </c>
      <c r="D254" s="28">
        <f t="shared" si="18"/>
        <v>208.81999999999996</v>
      </c>
      <c r="E254" s="6">
        <f>SUMIF('Borç Yapılandırma Verileri'!$B$4:$B$856,B254:$B$444,'Borç Yapılandırma Verileri'!$C$4:$C$1098)</f>
        <v>0</v>
      </c>
      <c r="F254" s="6">
        <f t="shared" si="15"/>
        <v>0</v>
      </c>
      <c r="G254" s="7">
        <f t="shared" si="16"/>
        <v>0</v>
      </c>
      <c r="H254" s="25">
        <v>0.9</v>
      </c>
      <c r="I254" s="72"/>
      <c r="AX254" s="16">
        <v>36739</v>
      </c>
      <c r="AZ254" s="16">
        <f t="shared" si="17"/>
        <v>42522</v>
      </c>
      <c r="BA254" s="26">
        <f t="shared" si="19"/>
        <v>2</v>
      </c>
    </row>
    <row r="255" spans="2:53" ht="18" thickBot="1">
      <c r="B255" s="8" t="s">
        <v>279</v>
      </c>
      <c r="C255" s="5">
        <v>2000</v>
      </c>
      <c r="D255" s="28">
        <f t="shared" si="18"/>
        <v>207.91999999999996</v>
      </c>
      <c r="E255" s="6">
        <f>SUMIF('Borç Yapılandırma Verileri'!$B$4:$B$856,B255:$B$444,'Borç Yapılandırma Verileri'!$C$4:$C$1098)</f>
        <v>0</v>
      </c>
      <c r="F255" s="6">
        <f t="shared" si="15"/>
        <v>0</v>
      </c>
      <c r="G255" s="7">
        <f t="shared" si="16"/>
        <v>0</v>
      </c>
      <c r="H255" s="25">
        <v>2.3</v>
      </c>
      <c r="I255" s="72"/>
      <c r="AX255" s="16">
        <v>36770</v>
      </c>
      <c r="AZ255" s="16">
        <f t="shared" si="17"/>
        <v>42522</v>
      </c>
      <c r="BA255" s="26">
        <f t="shared" si="19"/>
        <v>2</v>
      </c>
    </row>
    <row r="256" spans="2:53" ht="18" thickBot="1">
      <c r="B256" s="9" t="s">
        <v>280</v>
      </c>
      <c r="C256" s="5">
        <v>2000</v>
      </c>
      <c r="D256" s="28">
        <f t="shared" si="18"/>
        <v>205.61999999999995</v>
      </c>
      <c r="E256" s="6">
        <f>SUMIF('Borç Yapılandırma Verileri'!$B$4:$B$856,B256:$B$444,'Borç Yapılandırma Verileri'!$C$4:$C$1098)</f>
        <v>0</v>
      </c>
      <c r="F256" s="6">
        <f t="shared" si="15"/>
        <v>0</v>
      </c>
      <c r="G256" s="7">
        <f t="shared" si="16"/>
        <v>0</v>
      </c>
      <c r="H256" s="25">
        <v>2.8</v>
      </c>
      <c r="I256" s="72"/>
      <c r="AX256" s="16">
        <v>36800</v>
      </c>
      <c r="AZ256" s="16">
        <f t="shared" si="17"/>
        <v>42522</v>
      </c>
      <c r="BA256" s="26">
        <f t="shared" si="19"/>
        <v>2</v>
      </c>
    </row>
    <row r="257" spans="2:53" ht="18" thickBot="1">
      <c r="B257" s="8" t="s">
        <v>281</v>
      </c>
      <c r="C257" s="5">
        <v>2000</v>
      </c>
      <c r="D257" s="28">
        <f t="shared" si="18"/>
        <v>202.81999999999994</v>
      </c>
      <c r="E257" s="6">
        <f>SUMIF('Borç Yapılandırma Verileri'!$B$4:$B$856,B257:$B$444,'Borç Yapılandırma Verileri'!$C$4:$C$1098)</f>
        <v>0</v>
      </c>
      <c r="F257" s="6">
        <f t="shared" si="15"/>
        <v>0</v>
      </c>
      <c r="G257" s="7">
        <f t="shared" si="16"/>
        <v>0</v>
      </c>
      <c r="H257" s="25">
        <v>2.4</v>
      </c>
      <c r="I257" s="72"/>
      <c r="AX257" s="16">
        <v>36831</v>
      </c>
      <c r="AZ257" s="16">
        <f t="shared" si="17"/>
        <v>42522</v>
      </c>
      <c r="BA257" s="26">
        <f t="shared" si="19"/>
        <v>2</v>
      </c>
    </row>
    <row r="258" spans="2:53" ht="18" thickBot="1">
      <c r="B258" s="9" t="s">
        <v>282</v>
      </c>
      <c r="C258" s="5">
        <v>2000</v>
      </c>
      <c r="D258" s="28">
        <f t="shared" si="18"/>
        <v>200.41999999999993</v>
      </c>
      <c r="E258" s="6">
        <f>SUMIF('Borç Yapılandırma Verileri'!$B$4:$B$856,B258:$B$444,'Borç Yapılandırma Verileri'!$C$4:$C$1098)</f>
        <v>0</v>
      </c>
      <c r="F258" s="6">
        <f t="shared" si="15"/>
        <v>0</v>
      </c>
      <c r="G258" s="7">
        <f t="shared" si="16"/>
        <v>0</v>
      </c>
      <c r="H258" s="25">
        <v>1.9</v>
      </c>
      <c r="I258" s="72"/>
      <c r="AX258" s="16">
        <v>36861</v>
      </c>
      <c r="AZ258" s="16">
        <f t="shared" si="17"/>
        <v>42522</v>
      </c>
      <c r="BA258" s="26">
        <f t="shared" si="19"/>
        <v>2</v>
      </c>
    </row>
    <row r="259" spans="2:53" ht="18" thickBot="1">
      <c r="B259" s="4" t="s">
        <v>283</v>
      </c>
      <c r="C259" s="5">
        <v>2001</v>
      </c>
      <c r="D259" s="28">
        <f t="shared" si="18"/>
        <v>198.51999999999992</v>
      </c>
      <c r="E259" s="6">
        <f>SUMIF('Borç Yapılandırma Verileri'!$B$4:$B$856,B259:$B$444,'Borç Yapılandırma Verileri'!$C$4:$C$1098)</f>
        <v>0</v>
      </c>
      <c r="F259" s="6">
        <f t="shared" si="15"/>
        <v>0</v>
      </c>
      <c r="G259" s="7">
        <f t="shared" si="16"/>
        <v>0</v>
      </c>
      <c r="H259" s="25">
        <v>2.3</v>
      </c>
      <c r="I259" s="72"/>
      <c r="AX259" s="16">
        <v>36892</v>
      </c>
      <c r="AZ259" s="16">
        <f t="shared" si="17"/>
        <v>42522</v>
      </c>
      <c r="BA259" s="26">
        <f t="shared" si="19"/>
        <v>2</v>
      </c>
    </row>
    <row r="260" spans="2:53" ht="18" thickBot="1">
      <c r="B260" s="4" t="s">
        <v>284</v>
      </c>
      <c r="C260" s="5">
        <v>2001</v>
      </c>
      <c r="D260" s="28">
        <f t="shared" si="18"/>
        <v>196.2199999999999</v>
      </c>
      <c r="E260" s="6">
        <f>SUMIF('Borç Yapılandırma Verileri'!$B$4:$B$856,B260:$B$444,'Borç Yapılandırma Verileri'!$C$4:$C$1098)</f>
        <v>0</v>
      </c>
      <c r="F260" s="6">
        <f t="shared" si="15"/>
        <v>0</v>
      </c>
      <c r="G260" s="7">
        <f t="shared" si="16"/>
        <v>0</v>
      </c>
      <c r="H260" s="25">
        <v>2.6</v>
      </c>
      <c r="I260" s="72"/>
      <c r="AX260" s="16">
        <v>36923</v>
      </c>
      <c r="AZ260" s="16">
        <f t="shared" si="17"/>
        <v>42522</v>
      </c>
      <c r="BA260" s="26">
        <f t="shared" si="19"/>
        <v>2</v>
      </c>
    </row>
    <row r="261" spans="2:53" ht="18" thickBot="1">
      <c r="B261" s="8" t="s">
        <v>285</v>
      </c>
      <c r="C261" s="5">
        <v>2001</v>
      </c>
      <c r="D261" s="28">
        <f t="shared" si="18"/>
        <v>193.61999999999992</v>
      </c>
      <c r="E261" s="6">
        <f>SUMIF('Borç Yapılandırma Verileri'!$B$4:$B$856,B261:$B$444,'Borç Yapılandırma Verileri'!$C$4:$C$1098)</f>
        <v>0</v>
      </c>
      <c r="F261" s="6">
        <f t="shared" si="15"/>
        <v>0</v>
      </c>
      <c r="G261" s="7">
        <f t="shared" si="16"/>
        <v>0</v>
      </c>
      <c r="H261" s="25">
        <v>10.1</v>
      </c>
      <c r="I261" s="72"/>
      <c r="AX261" s="16">
        <v>36951</v>
      </c>
      <c r="AZ261" s="16">
        <f t="shared" si="17"/>
        <v>42522</v>
      </c>
      <c r="BA261" s="26">
        <f t="shared" si="19"/>
        <v>2</v>
      </c>
    </row>
    <row r="262" spans="2:53" ht="18" thickBot="1">
      <c r="B262" s="9" t="s">
        <v>286</v>
      </c>
      <c r="C262" s="5">
        <v>2001</v>
      </c>
      <c r="D262" s="28">
        <f t="shared" si="18"/>
        <v>183.51999999999992</v>
      </c>
      <c r="E262" s="6">
        <f>SUMIF('Borç Yapılandırma Verileri'!$B$4:$B$856,B262:$B$444,'Borç Yapılandırma Verileri'!$C$4:$C$1098)</f>
        <v>0</v>
      </c>
      <c r="F262" s="6">
        <f t="shared" si="15"/>
        <v>0</v>
      </c>
      <c r="G262" s="7">
        <f t="shared" si="16"/>
        <v>0</v>
      </c>
      <c r="H262" s="25">
        <v>14.4</v>
      </c>
      <c r="I262" s="72"/>
      <c r="AX262" s="16">
        <v>36982</v>
      </c>
      <c r="AZ262" s="16">
        <f t="shared" si="17"/>
        <v>42522</v>
      </c>
      <c r="BA262" s="26">
        <f t="shared" si="19"/>
        <v>2</v>
      </c>
    </row>
    <row r="263" spans="2:53" ht="18" thickBot="1">
      <c r="B263" s="8" t="s">
        <v>287</v>
      </c>
      <c r="C263" s="5">
        <v>2001</v>
      </c>
      <c r="D263" s="28">
        <f t="shared" si="18"/>
        <v>169.11999999999992</v>
      </c>
      <c r="E263" s="6">
        <f>SUMIF('Borç Yapılandırma Verileri'!$B$4:$B$856,B263:$B$444,'Borç Yapılandırma Verileri'!$C$4:$C$1098)</f>
        <v>0</v>
      </c>
      <c r="F263" s="6">
        <f aca="true" t="shared" si="20" ref="F263:F281">IF(E263&gt;0,E263*D263/100,0)</f>
        <v>0</v>
      </c>
      <c r="G263" s="7">
        <f aca="true" t="shared" si="21" ref="G263:G281">E263+F263</f>
        <v>0</v>
      </c>
      <c r="H263" s="25">
        <v>6.3</v>
      </c>
      <c r="I263" s="72"/>
      <c r="AX263" s="16">
        <v>37012</v>
      </c>
      <c r="AZ263" s="16">
        <f aca="true" t="shared" si="22" ref="AZ263:AZ326">$I$3</f>
        <v>42522</v>
      </c>
      <c r="BA263" s="26">
        <f t="shared" si="19"/>
        <v>2</v>
      </c>
    </row>
    <row r="264" spans="2:53" ht="18" thickBot="1">
      <c r="B264" s="9" t="s">
        <v>288</v>
      </c>
      <c r="C264" s="5">
        <v>2001</v>
      </c>
      <c r="D264" s="28">
        <f aca="true" t="shared" si="23" ref="D264:D327">IF(BA264=2,D265+H264,H264)</f>
        <v>162.8199999999999</v>
      </c>
      <c r="E264" s="6">
        <f>SUMIF('Borç Yapılandırma Verileri'!$B$4:$B$856,B264:$B$444,'Borç Yapılandırma Verileri'!$C$4:$C$1098)</f>
        <v>0</v>
      </c>
      <c r="F264" s="6">
        <f t="shared" si="20"/>
        <v>0</v>
      </c>
      <c r="G264" s="7">
        <f t="shared" si="21"/>
        <v>0</v>
      </c>
      <c r="H264" s="25">
        <v>2.9</v>
      </c>
      <c r="I264" s="72"/>
      <c r="AX264" s="16">
        <v>37043</v>
      </c>
      <c r="AZ264" s="16">
        <f t="shared" si="22"/>
        <v>42522</v>
      </c>
      <c r="BA264" s="26">
        <f aca="true" t="shared" si="24" ref="BA264:BA327">IF(AX264=AZ264,1,2)</f>
        <v>2</v>
      </c>
    </row>
    <row r="265" spans="2:53" ht="18" thickBot="1">
      <c r="B265" s="8" t="s">
        <v>289</v>
      </c>
      <c r="C265" s="5">
        <v>2001</v>
      </c>
      <c r="D265" s="28">
        <f t="shared" si="23"/>
        <v>159.9199999999999</v>
      </c>
      <c r="E265" s="6">
        <f>SUMIF('Borç Yapılandırma Verileri'!$B$4:$B$856,B265:$B$444,'Borç Yapılandırma Verileri'!$C$4:$C$1098)</f>
        <v>0</v>
      </c>
      <c r="F265" s="6">
        <f t="shared" si="20"/>
        <v>0</v>
      </c>
      <c r="G265" s="7">
        <f t="shared" si="21"/>
        <v>0</v>
      </c>
      <c r="H265" s="25">
        <v>3.3</v>
      </c>
      <c r="I265" s="72"/>
      <c r="AX265" s="16">
        <v>37073</v>
      </c>
      <c r="AZ265" s="16">
        <f t="shared" si="22"/>
        <v>42522</v>
      </c>
      <c r="BA265" s="26">
        <f t="shared" si="24"/>
        <v>2</v>
      </c>
    </row>
    <row r="266" spans="2:53" ht="18" thickBot="1">
      <c r="B266" s="9" t="s">
        <v>290</v>
      </c>
      <c r="C266" s="5">
        <v>2001</v>
      </c>
      <c r="D266" s="28">
        <f t="shared" si="23"/>
        <v>156.6199999999999</v>
      </c>
      <c r="E266" s="6">
        <f>SUMIF('Borç Yapılandırma Verileri'!$B$4:$B$856,B266:$B$444,'Borç Yapılandırma Verileri'!$C$4:$C$1098)</f>
        <v>0</v>
      </c>
      <c r="F266" s="6">
        <f t="shared" si="20"/>
        <v>0</v>
      </c>
      <c r="G266" s="7">
        <f t="shared" si="21"/>
        <v>0</v>
      </c>
      <c r="H266" s="25">
        <v>3.5</v>
      </c>
      <c r="I266" s="72"/>
      <c r="AX266" s="16">
        <v>37104</v>
      </c>
      <c r="AZ266" s="16">
        <f t="shared" si="22"/>
        <v>42522</v>
      </c>
      <c r="BA266" s="26">
        <f t="shared" si="24"/>
        <v>2</v>
      </c>
    </row>
    <row r="267" spans="2:53" ht="18" customHeight="1" thickBot="1">
      <c r="B267" s="8" t="s">
        <v>291</v>
      </c>
      <c r="C267" s="5">
        <v>2001</v>
      </c>
      <c r="D267" s="28">
        <f t="shared" si="23"/>
        <v>153.1199999999999</v>
      </c>
      <c r="E267" s="6">
        <f>SUMIF('Borç Yapılandırma Verileri'!$B$4:$B$856,B267:$B$444,'Borç Yapılandırma Verileri'!$C$4:$C$1098)</f>
        <v>0</v>
      </c>
      <c r="F267" s="6">
        <f t="shared" si="20"/>
        <v>0</v>
      </c>
      <c r="G267" s="7">
        <f t="shared" si="21"/>
        <v>0</v>
      </c>
      <c r="H267" s="25">
        <v>5.4</v>
      </c>
      <c r="I267" s="72"/>
      <c r="AX267" s="16">
        <v>37135</v>
      </c>
      <c r="AZ267" s="16">
        <f t="shared" si="22"/>
        <v>42522</v>
      </c>
      <c r="BA267" s="26">
        <f t="shared" si="24"/>
        <v>2</v>
      </c>
    </row>
    <row r="268" spans="2:53" ht="18" thickBot="1">
      <c r="B268" s="9" t="s">
        <v>292</v>
      </c>
      <c r="C268" s="5">
        <v>2001</v>
      </c>
      <c r="D268" s="28">
        <f t="shared" si="23"/>
        <v>147.71999999999989</v>
      </c>
      <c r="E268" s="6">
        <f>SUMIF('Borç Yapılandırma Verileri'!$B$4:$B$856,B268:$B$444,'Borç Yapılandırma Verileri'!$C$4:$C$1098)</f>
        <v>0</v>
      </c>
      <c r="F268" s="6">
        <f t="shared" si="20"/>
        <v>0</v>
      </c>
      <c r="G268" s="7">
        <f t="shared" si="21"/>
        <v>0</v>
      </c>
      <c r="H268" s="25">
        <v>6.7</v>
      </c>
      <c r="I268" s="72"/>
      <c r="AX268" s="16">
        <v>37165</v>
      </c>
      <c r="AZ268" s="16">
        <f t="shared" si="22"/>
        <v>42522</v>
      </c>
      <c r="BA268" s="26">
        <f t="shared" si="24"/>
        <v>2</v>
      </c>
    </row>
    <row r="269" spans="2:53" ht="18" thickBot="1">
      <c r="B269" s="8" t="s">
        <v>293</v>
      </c>
      <c r="C269" s="5">
        <v>2001</v>
      </c>
      <c r="D269" s="28">
        <f t="shared" si="23"/>
        <v>141.0199999999999</v>
      </c>
      <c r="E269" s="6">
        <f>SUMIF('Borç Yapılandırma Verileri'!$B$4:$B$856,B269:$B$444,'Borç Yapılandırma Verileri'!$C$4:$C$1098)</f>
        <v>0</v>
      </c>
      <c r="F269" s="6">
        <f t="shared" si="20"/>
        <v>0</v>
      </c>
      <c r="G269" s="7">
        <f t="shared" si="21"/>
        <v>0</v>
      </c>
      <c r="H269" s="25">
        <v>4.2</v>
      </c>
      <c r="I269" s="72"/>
      <c r="AX269" s="16">
        <v>37196</v>
      </c>
      <c r="AZ269" s="16">
        <f t="shared" si="22"/>
        <v>42522</v>
      </c>
      <c r="BA269" s="26">
        <f t="shared" si="24"/>
        <v>2</v>
      </c>
    </row>
    <row r="270" spans="2:53" ht="18" thickBot="1">
      <c r="B270" s="9" t="s">
        <v>294</v>
      </c>
      <c r="C270" s="5">
        <v>2001</v>
      </c>
      <c r="D270" s="28">
        <f t="shared" si="23"/>
        <v>136.8199999999999</v>
      </c>
      <c r="E270" s="6">
        <f>SUMIF('Borç Yapılandırma Verileri'!$B$4:$B$856,B270:$B$444,'Borç Yapılandırma Verileri'!$C$4:$C$1098)</f>
        <v>0</v>
      </c>
      <c r="F270" s="6">
        <f t="shared" si="20"/>
        <v>0</v>
      </c>
      <c r="G270" s="7">
        <f t="shared" si="21"/>
        <v>0</v>
      </c>
      <c r="H270" s="25">
        <v>4.1</v>
      </c>
      <c r="I270" s="72"/>
      <c r="AX270" s="16">
        <v>37226</v>
      </c>
      <c r="AZ270" s="16">
        <f t="shared" si="22"/>
        <v>42522</v>
      </c>
      <c r="BA270" s="26">
        <f t="shared" si="24"/>
        <v>2</v>
      </c>
    </row>
    <row r="271" spans="2:53" ht="18" thickBot="1">
      <c r="B271" s="8" t="s">
        <v>295</v>
      </c>
      <c r="C271" s="10">
        <v>2002</v>
      </c>
      <c r="D271" s="28">
        <f t="shared" si="23"/>
        <v>132.7199999999999</v>
      </c>
      <c r="E271" s="6">
        <f>SUMIF('Borç Yapılandırma Verileri'!$B$4:$B$856,B271:$B$444,'Borç Yapılandırma Verileri'!$C$4:$C$1098)</f>
        <v>0</v>
      </c>
      <c r="F271" s="6">
        <f t="shared" si="20"/>
        <v>0</v>
      </c>
      <c r="G271" s="7">
        <f t="shared" si="21"/>
        <v>0</v>
      </c>
      <c r="H271" s="25">
        <v>4.2</v>
      </c>
      <c r="I271" s="72"/>
      <c r="AX271" s="16">
        <v>37257</v>
      </c>
      <c r="AZ271" s="16">
        <f t="shared" si="22"/>
        <v>42522</v>
      </c>
      <c r="BA271" s="26">
        <f t="shared" si="24"/>
        <v>2</v>
      </c>
    </row>
    <row r="272" spans="2:53" ht="18" thickBot="1">
      <c r="B272" s="9" t="s">
        <v>296</v>
      </c>
      <c r="C272" s="10">
        <v>2002</v>
      </c>
      <c r="D272" s="28">
        <f t="shared" si="23"/>
        <v>128.51999999999992</v>
      </c>
      <c r="E272" s="6">
        <f>SUMIF('Borç Yapılandırma Verileri'!$B$4:$B$856,B272:$B$444,'Borç Yapılandırma Verileri'!$C$4:$C$1098)</f>
        <v>0</v>
      </c>
      <c r="F272" s="6">
        <f t="shared" si="20"/>
        <v>0</v>
      </c>
      <c r="G272" s="7">
        <f t="shared" si="21"/>
        <v>0</v>
      </c>
      <c r="H272" s="25">
        <v>2.6</v>
      </c>
      <c r="I272" s="72"/>
      <c r="AX272" s="16">
        <v>37288</v>
      </c>
      <c r="AZ272" s="16">
        <f t="shared" si="22"/>
        <v>42522</v>
      </c>
      <c r="BA272" s="26">
        <f t="shared" si="24"/>
        <v>2</v>
      </c>
    </row>
    <row r="273" spans="2:53" ht="15.75" customHeight="1" thickBot="1">
      <c r="B273" s="8" t="s">
        <v>297</v>
      </c>
      <c r="C273" s="10">
        <v>2002</v>
      </c>
      <c r="D273" s="28">
        <f t="shared" si="23"/>
        <v>125.91999999999992</v>
      </c>
      <c r="E273" s="6">
        <f>SUMIF('Borç Yapılandırma Verileri'!$B$4:$B$856,B273:$B$444,'Borç Yapılandırma Verileri'!$C$4:$C$1098)</f>
        <v>0</v>
      </c>
      <c r="F273" s="6">
        <f t="shared" si="20"/>
        <v>0</v>
      </c>
      <c r="G273" s="7">
        <f t="shared" si="21"/>
        <v>0</v>
      </c>
      <c r="H273" s="25">
        <v>1.9</v>
      </c>
      <c r="I273" s="72"/>
      <c r="AX273" s="16">
        <v>37316</v>
      </c>
      <c r="AZ273" s="16">
        <f t="shared" si="22"/>
        <v>42522</v>
      </c>
      <c r="BA273" s="26">
        <f t="shared" si="24"/>
        <v>2</v>
      </c>
    </row>
    <row r="274" spans="2:53" ht="15.75" customHeight="1" thickBot="1">
      <c r="B274" s="9" t="s">
        <v>298</v>
      </c>
      <c r="C274" s="10">
        <v>2002</v>
      </c>
      <c r="D274" s="28">
        <f t="shared" si="23"/>
        <v>124.01999999999991</v>
      </c>
      <c r="E274" s="6">
        <f>SUMIF('Borç Yapılandırma Verileri'!$B$4:$B$856,B274:$B$444,'Borç Yapılandırma Verileri'!$C$4:$C$1098)</f>
        <v>0</v>
      </c>
      <c r="F274" s="6">
        <f t="shared" si="20"/>
        <v>0</v>
      </c>
      <c r="G274" s="7">
        <f t="shared" si="21"/>
        <v>0</v>
      </c>
      <c r="H274" s="25">
        <v>1.8</v>
      </c>
      <c r="I274" s="72"/>
      <c r="AX274" s="16">
        <v>37347</v>
      </c>
      <c r="AZ274" s="16">
        <f t="shared" si="22"/>
        <v>42522</v>
      </c>
      <c r="BA274" s="26">
        <f t="shared" si="24"/>
        <v>2</v>
      </c>
    </row>
    <row r="275" spans="2:53" ht="15.75" customHeight="1" thickBot="1">
      <c r="B275" s="8" t="s">
        <v>299</v>
      </c>
      <c r="C275" s="10">
        <v>2002</v>
      </c>
      <c r="D275" s="28">
        <f t="shared" si="23"/>
        <v>122.21999999999991</v>
      </c>
      <c r="E275" s="6">
        <f>SUMIF('Borç Yapılandırma Verileri'!$B$4:$B$856,B275:$B$444,'Borç Yapılandırma Verileri'!$C$4:$C$1098)</f>
        <v>0</v>
      </c>
      <c r="F275" s="6">
        <f t="shared" si="20"/>
        <v>0</v>
      </c>
      <c r="G275" s="7">
        <f t="shared" si="21"/>
        <v>0</v>
      </c>
      <c r="H275" s="25">
        <v>0.4</v>
      </c>
      <c r="I275" s="72"/>
      <c r="AX275" s="16">
        <v>37377</v>
      </c>
      <c r="AZ275" s="16">
        <f t="shared" si="22"/>
        <v>42522</v>
      </c>
      <c r="BA275" s="26">
        <f t="shared" si="24"/>
        <v>2</v>
      </c>
    </row>
    <row r="276" spans="2:53" ht="15.75" customHeight="1" thickBot="1">
      <c r="B276" s="9" t="s">
        <v>300</v>
      </c>
      <c r="C276" s="10">
        <v>2002</v>
      </c>
      <c r="D276" s="28">
        <f t="shared" si="23"/>
        <v>121.81999999999991</v>
      </c>
      <c r="E276" s="6">
        <f>SUMIF('Borç Yapılandırma Verileri'!$B$4:$B$856,B276:$B$444,'Borç Yapılandırma Verileri'!$C$4:$C$1098)</f>
        <v>0</v>
      </c>
      <c r="F276" s="6">
        <f t="shared" si="20"/>
        <v>0</v>
      </c>
      <c r="G276" s="7">
        <f t="shared" si="21"/>
        <v>0</v>
      </c>
      <c r="H276" s="25">
        <v>1.2</v>
      </c>
      <c r="I276" s="72"/>
      <c r="AX276" s="16">
        <v>37408</v>
      </c>
      <c r="AZ276" s="16">
        <f t="shared" si="22"/>
        <v>42522</v>
      </c>
      <c r="BA276" s="26">
        <f t="shared" si="24"/>
        <v>2</v>
      </c>
    </row>
    <row r="277" spans="2:53" ht="18" thickBot="1">
      <c r="B277" s="8" t="s">
        <v>301</v>
      </c>
      <c r="C277" s="10">
        <v>2002</v>
      </c>
      <c r="D277" s="28">
        <f t="shared" si="23"/>
        <v>120.6199999999999</v>
      </c>
      <c r="E277" s="6">
        <f>SUMIF('Borç Yapılandırma Verileri'!$B$4:$B$856,B277:$B$444,'Borç Yapılandırma Verileri'!$C$4:$C$1098)</f>
        <v>0</v>
      </c>
      <c r="F277" s="6">
        <f t="shared" si="20"/>
        <v>0</v>
      </c>
      <c r="G277" s="7">
        <f t="shared" si="21"/>
        <v>0</v>
      </c>
      <c r="H277" s="25">
        <v>2.7</v>
      </c>
      <c r="I277" s="72"/>
      <c r="AX277" s="16">
        <v>37438</v>
      </c>
      <c r="AZ277" s="16">
        <f t="shared" si="22"/>
        <v>42522</v>
      </c>
      <c r="BA277" s="26">
        <f t="shared" si="24"/>
        <v>2</v>
      </c>
    </row>
    <row r="278" spans="2:53" ht="18" thickBot="1">
      <c r="B278" s="9" t="s">
        <v>302</v>
      </c>
      <c r="C278" s="10">
        <v>2002</v>
      </c>
      <c r="D278" s="28">
        <f t="shared" si="23"/>
        <v>117.9199999999999</v>
      </c>
      <c r="E278" s="6">
        <f>SUMIF('Borç Yapılandırma Verileri'!$B$4:$B$856,B278:$B$444,'Borç Yapılandırma Verileri'!$C$4:$C$1098)</f>
        <v>0</v>
      </c>
      <c r="F278" s="6">
        <f t="shared" si="20"/>
        <v>0</v>
      </c>
      <c r="G278" s="7">
        <f t="shared" si="21"/>
        <v>0</v>
      </c>
      <c r="H278" s="25">
        <v>2.1</v>
      </c>
      <c r="I278" s="72"/>
      <c r="AX278" s="16">
        <v>37469</v>
      </c>
      <c r="AZ278" s="16">
        <f t="shared" si="22"/>
        <v>42522</v>
      </c>
      <c r="BA278" s="26">
        <f t="shared" si="24"/>
        <v>2</v>
      </c>
    </row>
    <row r="279" spans="2:53" ht="18" thickBot="1">
      <c r="B279" s="8" t="s">
        <v>303</v>
      </c>
      <c r="C279" s="10">
        <v>2002</v>
      </c>
      <c r="D279" s="28">
        <f t="shared" si="23"/>
        <v>115.81999999999991</v>
      </c>
      <c r="E279" s="6">
        <f>SUMIF('Borç Yapılandırma Verileri'!$B$4:$B$856,B279:$B$444,'Borç Yapılandırma Verileri'!$C$4:$C$1098)</f>
        <v>0</v>
      </c>
      <c r="F279" s="6">
        <f t="shared" si="20"/>
        <v>0</v>
      </c>
      <c r="G279" s="7">
        <f t="shared" si="21"/>
        <v>0</v>
      </c>
      <c r="H279" s="25">
        <v>3.1</v>
      </c>
      <c r="I279" s="72"/>
      <c r="AX279" s="16">
        <v>37500</v>
      </c>
      <c r="AZ279" s="16">
        <f t="shared" si="22"/>
        <v>42522</v>
      </c>
      <c r="BA279" s="26">
        <f t="shared" si="24"/>
        <v>2</v>
      </c>
    </row>
    <row r="280" spans="2:53" ht="18" thickBot="1">
      <c r="B280" s="9" t="s">
        <v>304</v>
      </c>
      <c r="C280" s="10">
        <v>2002</v>
      </c>
      <c r="D280" s="28">
        <f t="shared" si="23"/>
        <v>112.71999999999991</v>
      </c>
      <c r="E280" s="6">
        <f>SUMIF('Borç Yapılandırma Verileri'!$B$4:$B$856,B280:$B$444,'Borç Yapılandırma Verileri'!$C$4:$C$1098)</f>
        <v>0</v>
      </c>
      <c r="F280" s="6">
        <f t="shared" si="20"/>
        <v>0</v>
      </c>
      <c r="G280" s="7">
        <f t="shared" si="21"/>
        <v>0</v>
      </c>
      <c r="H280" s="25">
        <v>3.1</v>
      </c>
      <c r="I280" s="72"/>
      <c r="AX280" s="16">
        <v>37530</v>
      </c>
      <c r="AZ280" s="16">
        <f t="shared" si="22"/>
        <v>42522</v>
      </c>
      <c r="BA280" s="26">
        <f t="shared" si="24"/>
        <v>2</v>
      </c>
    </row>
    <row r="281" spans="2:53" ht="18" thickBot="1">
      <c r="B281" s="8" t="s">
        <v>305</v>
      </c>
      <c r="C281" s="10">
        <v>2002</v>
      </c>
      <c r="D281" s="28">
        <f t="shared" si="23"/>
        <v>109.61999999999992</v>
      </c>
      <c r="E281" s="6">
        <f>SUMIF('Borç Yapılandırma Verileri'!$B$4:$B$856,B281:$B$444,'Borç Yapılandırma Verileri'!$C$4:$C$1098)</f>
        <v>0</v>
      </c>
      <c r="F281" s="6">
        <f t="shared" si="20"/>
        <v>0</v>
      </c>
      <c r="G281" s="7">
        <f t="shared" si="21"/>
        <v>0</v>
      </c>
      <c r="H281" s="25">
        <v>1.6</v>
      </c>
      <c r="I281" s="72"/>
      <c r="AX281" s="16">
        <v>37561</v>
      </c>
      <c r="AZ281" s="16">
        <f t="shared" si="22"/>
        <v>42522</v>
      </c>
      <c r="BA281" s="26">
        <f t="shared" si="24"/>
        <v>2</v>
      </c>
    </row>
    <row r="282" spans="2:53" ht="18" thickBot="1">
      <c r="B282" s="9" t="s">
        <v>306</v>
      </c>
      <c r="C282" s="10">
        <v>2002</v>
      </c>
      <c r="D282" s="28">
        <f t="shared" si="23"/>
        <v>108.01999999999992</v>
      </c>
      <c r="E282" s="6">
        <f>SUMIF('Borç Yapılandırma Verileri'!$B$4:$B$856,B282:$B$444,'Borç Yapılandırma Verileri'!$C$4:$C$1098)</f>
        <v>0</v>
      </c>
      <c r="F282" s="6">
        <f>IF(E282&gt;0,E282*D282/100,0)</f>
        <v>0</v>
      </c>
      <c r="G282" s="7">
        <f aca="true" t="shared" si="25" ref="G282:G323">E282+F282</f>
        <v>0</v>
      </c>
      <c r="H282" s="25">
        <v>2.6</v>
      </c>
      <c r="I282" s="72"/>
      <c r="AX282" s="16">
        <v>37591</v>
      </c>
      <c r="AZ282" s="16">
        <f t="shared" si="22"/>
        <v>42522</v>
      </c>
      <c r="BA282" s="26">
        <f t="shared" si="24"/>
        <v>2</v>
      </c>
    </row>
    <row r="283" spans="2:53" ht="18" thickBot="1">
      <c r="B283" s="11" t="s">
        <v>307</v>
      </c>
      <c r="C283" s="10">
        <v>2003</v>
      </c>
      <c r="D283" s="28">
        <f t="shared" si="23"/>
        <v>105.41999999999993</v>
      </c>
      <c r="E283" s="6">
        <f>SUMIF('Borç Yapılandırma Verileri'!$B$4:$B$856,B283:$B$444,'Borç Yapılandırma Verileri'!$C$4:$C$1098)</f>
        <v>0</v>
      </c>
      <c r="F283" s="6">
        <f>IF(E283&gt;0,E283*D283/100,0)</f>
        <v>0</v>
      </c>
      <c r="G283" s="7">
        <f t="shared" si="25"/>
        <v>0</v>
      </c>
      <c r="H283" s="25">
        <v>5.6</v>
      </c>
      <c r="I283" s="72"/>
      <c r="AX283" s="16">
        <v>37622</v>
      </c>
      <c r="AZ283" s="16">
        <f t="shared" si="22"/>
        <v>42522</v>
      </c>
      <c r="BA283" s="26">
        <f t="shared" si="24"/>
        <v>2</v>
      </c>
    </row>
    <row r="284" spans="2:53" ht="18" thickBot="1">
      <c r="B284" s="4" t="s">
        <v>308</v>
      </c>
      <c r="C284" s="5">
        <v>2003</v>
      </c>
      <c r="D284" s="28">
        <f t="shared" si="23"/>
        <v>99.81999999999994</v>
      </c>
      <c r="E284" s="6">
        <f>SUMIF('Borç Yapılandırma Verileri'!$B$4:$B$856,B284:$B$444,'Borç Yapılandırma Verileri'!$C$4:$C$1098)</f>
        <v>0</v>
      </c>
      <c r="F284" s="6">
        <f>IF(E284&gt;0,E284*D284/100,0)</f>
        <v>0</v>
      </c>
      <c r="G284" s="7">
        <f t="shared" si="25"/>
        <v>0</v>
      </c>
      <c r="H284" s="25">
        <v>3.1</v>
      </c>
      <c r="I284" s="72"/>
      <c r="AX284" s="16">
        <v>37653</v>
      </c>
      <c r="AZ284" s="16">
        <f t="shared" si="22"/>
        <v>42522</v>
      </c>
      <c r="BA284" s="26">
        <f t="shared" si="24"/>
        <v>2</v>
      </c>
    </row>
    <row r="285" spans="2:53" ht="18" thickBot="1">
      <c r="B285" s="8" t="s">
        <v>309</v>
      </c>
      <c r="C285" s="12">
        <v>2003</v>
      </c>
      <c r="D285" s="28">
        <f t="shared" si="23"/>
        <v>96.71999999999994</v>
      </c>
      <c r="E285" s="6">
        <f>SUMIF('Borç Yapılandırma Verileri'!$B$4:$B$856,B285:$B$444,'Borç Yapılandırma Verileri'!$C$4:$C$1098)</f>
        <v>0</v>
      </c>
      <c r="F285" s="13">
        <f aca="true" t="shared" si="26" ref="F285:F315">IF(E285&gt;0,E285*D285/100,0)</f>
        <v>0</v>
      </c>
      <c r="G285" s="7">
        <f t="shared" si="25"/>
        <v>0</v>
      </c>
      <c r="H285" s="25">
        <v>3.2</v>
      </c>
      <c r="I285" s="72"/>
      <c r="AX285" s="16">
        <v>37681</v>
      </c>
      <c r="AZ285" s="16">
        <f t="shared" si="22"/>
        <v>42522</v>
      </c>
      <c r="BA285" s="26">
        <f t="shared" si="24"/>
        <v>2</v>
      </c>
    </row>
    <row r="286" spans="2:53" ht="18" thickBot="1">
      <c r="B286" s="9" t="s">
        <v>310</v>
      </c>
      <c r="C286" s="14">
        <v>2003</v>
      </c>
      <c r="D286" s="28">
        <f t="shared" si="23"/>
        <v>93.51999999999994</v>
      </c>
      <c r="E286" s="6">
        <f>SUMIF('Borç Yapılandırma Verileri'!$B$4:$B$856,B286:$B$444,'Borç Yapılandırma Verileri'!$C$4:$C$1098)</f>
        <v>0</v>
      </c>
      <c r="F286" s="6">
        <f t="shared" si="26"/>
        <v>0</v>
      </c>
      <c r="G286" s="7">
        <f t="shared" si="25"/>
        <v>0</v>
      </c>
      <c r="H286" s="25">
        <v>1.8</v>
      </c>
      <c r="I286" s="72"/>
      <c r="AX286" s="16">
        <v>37712</v>
      </c>
      <c r="AZ286" s="16">
        <f t="shared" si="22"/>
        <v>42522</v>
      </c>
      <c r="BA286" s="26">
        <f t="shared" si="24"/>
        <v>2</v>
      </c>
    </row>
    <row r="287" spans="2:53" ht="18" thickBot="1">
      <c r="B287" s="8" t="s">
        <v>311</v>
      </c>
      <c r="C287" s="12">
        <v>2003</v>
      </c>
      <c r="D287" s="28">
        <f t="shared" si="23"/>
        <v>91.71999999999994</v>
      </c>
      <c r="E287" s="6">
        <f>SUMIF('Borç Yapılandırma Verileri'!$B$4:$B$856,B287:$B$444,'Borç Yapılandırma Verileri'!$C$4:$C$1098)</f>
        <v>0</v>
      </c>
      <c r="F287" s="13">
        <f t="shared" si="26"/>
        <v>0</v>
      </c>
      <c r="G287" s="7">
        <f t="shared" si="25"/>
        <v>0</v>
      </c>
      <c r="H287" s="25">
        <v>-0.6</v>
      </c>
      <c r="I287" s="72"/>
      <c r="AX287" s="16">
        <v>37742</v>
      </c>
      <c r="AZ287" s="16">
        <f t="shared" si="22"/>
        <v>42522</v>
      </c>
      <c r="BA287" s="26">
        <f t="shared" si="24"/>
        <v>2</v>
      </c>
    </row>
    <row r="288" spans="2:53" ht="18" thickBot="1">
      <c r="B288" s="9" t="s">
        <v>312</v>
      </c>
      <c r="C288" s="14">
        <v>2003</v>
      </c>
      <c r="D288" s="28">
        <f t="shared" si="23"/>
        <v>92.31999999999994</v>
      </c>
      <c r="E288" s="6">
        <f>SUMIF('Borç Yapılandırma Verileri'!$B$4:$B$856,B288:$B$444,'Borç Yapılandırma Verileri'!$C$4:$C$1098)</f>
        <v>0</v>
      </c>
      <c r="F288" s="6">
        <f t="shared" si="26"/>
        <v>0</v>
      </c>
      <c r="G288" s="7">
        <f t="shared" si="25"/>
        <v>0</v>
      </c>
      <c r="H288" s="25">
        <v>-1.9</v>
      </c>
      <c r="I288" s="72"/>
      <c r="AX288" s="16">
        <v>37773</v>
      </c>
      <c r="AZ288" s="16">
        <f t="shared" si="22"/>
        <v>42522</v>
      </c>
      <c r="BA288" s="26">
        <f t="shared" si="24"/>
        <v>2</v>
      </c>
    </row>
    <row r="289" spans="2:53" ht="18" thickBot="1">
      <c r="B289" s="8" t="s">
        <v>313</v>
      </c>
      <c r="C289" s="12">
        <v>2003</v>
      </c>
      <c r="D289" s="28">
        <f t="shared" si="23"/>
        <v>94.21999999999994</v>
      </c>
      <c r="E289" s="6">
        <f>SUMIF('Borç Yapılandırma Verileri'!$B$4:$B$856,B289:$B$444,'Borç Yapılandırma Verileri'!$C$4:$C$1098)</f>
        <v>0</v>
      </c>
      <c r="F289" s="13">
        <f t="shared" si="26"/>
        <v>0</v>
      </c>
      <c r="G289" s="7">
        <f t="shared" si="25"/>
        <v>0</v>
      </c>
      <c r="H289" s="25">
        <v>-0.5</v>
      </c>
      <c r="I289" s="72"/>
      <c r="AX289" s="16">
        <v>37803</v>
      </c>
      <c r="AZ289" s="16">
        <f t="shared" si="22"/>
        <v>42522</v>
      </c>
      <c r="BA289" s="26">
        <f t="shared" si="24"/>
        <v>2</v>
      </c>
    </row>
    <row r="290" spans="2:53" ht="18" thickBot="1">
      <c r="B290" s="9" t="s">
        <v>314</v>
      </c>
      <c r="C290" s="14">
        <v>2003</v>
      </c>
      <c r="D290" s="28">
        <f t="shared" si="23"/>
        <v>94.71999999999994</v>
      </c>
      <c r="E290" s="6">
        <f>SUMIF('Borç Yapılandırma Verileri'!$B$4:$B$856,B290:$B$444,'Borç Yapılandırma Verileri'!$C$4:$C$1098)</f>
        <v>0</v>
      </c>
      <c r="F290" s="6">
        <f t="shared" si="26"/>
        <v>0</v>
      </c>
      <c r="G290" s="7">
        <f t="shared" si="25"/>
        <v>0</v>
      </c>
      <c r="H290" s="25">
        <v>-0.2</v>
      </c>
      <c r="I290" s="72"/>
      <c r="AX290" s="16">
        <v>37834</v>
      </c>
      <c r="AZ290" s="16">
        <f t="shared" si="22"/>
        <v>42522</v>
      </c>
      <c r="BA290" s="26">
        <f t="shared" si="24"/>
        <v>2</v>
      </c>
    </row>
    <row r="291" spans="2:53" ht="18" thickBot="1">
      <c r="B291" s="8" t="s">
        <v>315</v>
      </c>
      <c r="C291" s="12">
        <v>2003</v>
      </c>
      <c r="D291" s="28">
        <f t="shared" si="23"/>
        <v>94.91999999999994</v>
      </c>
      <c r="E291" s="6">
        <f>SUMIF('Borç Yapılandırma Verileri'!$B$4:$B$856,B291:$B$444,'Borç Yapılandırma Verileri'!$C$4:$C$1098)</f>
        <v>0</v>
      </c>
      <c r="F291" s="13">
        <f t="shared" si="26"/>
        <v>0</v>
      </c>
      <c r="G291" s="7">
        <f t="shared" si="25"/>
        <v>0</v>
      </c>
      <c r="H291" s="25">
        <v>0.1</v>
      </c>
      <c r="I291" s="72"/>
      <c r="AX291" s="16">
        <v>37865</v>
      </c>
      <c r="AZ291" s="16">
        <f t="shared" si="22"/>
        <v>42522</v>
      </c>
      <c r="BA291" s="26">
        <f t="shared" si="24"/>
        <v>2</v>
      </c>
    </row>
    <row r="292" spans="2:53" ht="18" thickBot="1">
      <c r="B292" s="9" t="s">
        <v>316</v>
      </c>
      <c r="C292" s="14">
        <v>2003</v>
      </c>
      <c r="D292" s="28">
        <f t="shared" si="23"/>
        <v>94.81999999999995</v>
      </c>
      <c r="E292" s="6">
        <f>SUMIF('Borç Yapılandırma Verileri'!$B$4:$B$856,B292:$B$444,'Borç Yapılandırma Verileri'!$C$4:$C$1098)</f>
        <v>0</v>
      </c>
      <c r="F292" s="6">
        <f t="shared" si="26"/>
        <v>0</v>
      </c>
      <c r="G292" s="7">
        <f t="shared" si="25"/>
        <v>0</v>
      </c>
      <c r="H292" s="25">
        <v>0.6</v>
      </c>
      <c r="I292" s="72"/>
      <c r="AX292" s="16">
        <v>37895</v>
      </c>
      <c r="AZ292" s="16">
        <f t="shared" si="22"/>
        <v>42522</v>
      </c>
      <c r="BA292" s="26">
        <f t="shared" si="24"/>
        <v>2</v>
      </c>
    </row>
    <row r="293" spans="2:53" ht="18" thickBot="1">
      <c r="B293" s="8" t="s">
        <v>317</v>
      </c>
      <c r="C293" s="12">
        <v>2003</v>
      </c>
      <c r="D293" s="28">
        <f t="shared" si="23"/>
        <v>94.21999999999996</v>
      </c>
      <c r="E293" s="6">
        <f>SUMIF('Borç Yapılandırma Verileri'!$B$4:$B$856,B293:$B$444,'Borç Yapılandırma Verileri'!$C$4:$C$1098)</f>
        <v>0</v>
      </c>
      <c r="F293" s="13">
        <f t="shared" si="26"/>
        <v>0</v>
      </c>
      <c r="G293" s="7">
        <f t="shared" si="25"/>
        <v>0</v>
      </c>
      <c r="H293" s="25">
        <v>1.7</v>
      </c>
      <c r="I293" s="72"/>
      <c r="AX293" s="16">
        <v>37926</v>
      </c>
      <c r="AZ293" s="16">
        <f t="shared" si="22"/>
        <v>42522</v>
      </c>
      <c r="BA293" s="26">
        <f t="shared" si="24"/>
        <v>2</v>
      </c>
    </row>
    <row r="294" spans="2:53" ht="18" thickBot="1">
      <c r="B294" s="9" t="s">
        <v>318</v>
      </c>
      <c r="C294" s="14">
        <v>2003</v>
      </c>
      <c r="D294" s="28">
        <f t="shared" si="23"/>
        <v>92.51999999999995</v>
      </c>
      <c r="E294" s="6">
        <f>SUMIF('Borç Yapılandırma Verileri'!$B$4:$B$856,B294:$B$444,'Borç Yapılandırma Verileri'!$C$4:$C$1098)</f>
        <v>0</v>
      </c>
      <c r="F294" s="6">
        <f t="shared" si="26"/>
        <v>0</v>
      </c>
      <c r="G294" s="7">
        <f t="shared" si="25"/>
        <v>0</v>
      </c>
      <c r="H294" s="25">
        <v>0.6</v>
      </c>
      <c r="I294" s="72"/>
      <c r="AX294" s="16">
        <v>37956</v>
      </c>
      <c r="AZ294" s="16">
        <f t="shared" si="22"/>
        <v>42522</v>
      </c>
      <c r="BA294" s="26">
        <f t="shared" si="24"/>
        <v>2</v>
      </c>
    </row>
    <row r="295" spans="2:53" ht="18" thickBot="1">
      <c r="B295" s="8" t="s">
        <v>319</v>
      </c>
      <c r="C295" s="12">
        <v>2004</v>
      </c>
      <c r="D295" s="28">
        <f t="shared" si="23"/>
        <v>91.91999999999996</v>
      </c>
      <c r="E295" s="6">
        <f>SUMIF('Borç Yapılandırma Verileri'!$B$4:$B$856,B295:$B$444,'Borç Yapılandırma Verileri'!$C$4:$C$1098)</f>
        <v>0</v>
      </c>
      <c r="F295" s="13">
        <f t="shared" si="26"/>
        <v>0</v>
      </c>
      <c r="G295" s="7">
        <f t="shared" si="25"/>
        <v>0</v>
      </c>
      <c r="H295" s="25">
        <v>2.6</v>
      </c>
      <c r="I295" s="72"/>
      <c r="AX295" s="16">
        <v>37987</v>
      </c>
      <c r="AZ295" s="16">
        <f t="shared" si="22"/>
        <v>42522</v>
      </c>
      <c r="BA295" s="26">
        <f t="shared" si="24"/>
        <v>2</v>
      </c>
    </row>
    <row r="296" spans="2:53" ht="18" thickBot="1">
      <c r="B296" s="9" t="s">
        <v>320</v>
      </c>
      <c r="C296" s="14">
        <v>2004</v>
      </c>
      <c r="D296" s="28">
        <f t="shared" si="23"/>
        <v>89.31999999999996</v>
      </c>
      <c r="E296" s="6">
        <f>SUMIF('Borç Yapılandırma Verileri'!$B$4:$B$856,B296:$B$444,'Borç Yapılandırma Verileri'!$C$4:$C$1098)</f>
        <v>0</v>
      </c>
      <c r="F296" s="6">
        <f t="shared" si="26"/>
        <v>0</v>
      </c>
      <c r="G296" s="7">
        <f t="shared" si="25"/>
        <v>0</v>
      </c>
      <c r="H296" s="25">
        <v>1.6</v>
      </c>
      <c r="I296" s="72"/>
      <c r="AX296" s="16">
        <v>38018</v>
      </c>
      <c r="AZ296" s="16">
        <f t="shared" si="22"/>
        <v>42522</v>
      </c>
      <c r="BA296" s="26">
        <f t="shared" si="24"/>
        <v>2</v>
      </c>
    </row>
    <row r="297" spans="2:53" ht="18" thickBot="1">
      <c r="B297" s="8" t="s">
        <v>321</v>
      </c>
      <c r="C297" s="12">
        <v>2004</v>
      </c>
      <c r="D297" s="28">
        <f t="shared" si="23"/>
        <v>87.71999999999997</v>
      </c>
      <c r="E297" s="6">
        <f>SUMIF('Borç Yapılandırma Verileri'!$B$4:$B$856,B297:$B$444,'Borç Yapılandırma Verileri'!$C$4:$C$1098)</f>
        <v>0</v>
      </c>
      <c r="F297" s="13">
        <f t="shared" si="26"/>
        <v>0</v>
      </c>
      <c r="G297" s="7">
        <f t="shared" si="25"/>
        <v>0</v>
      </c>
      <c r="H297" s="25">
        <v>2.1</v>
      </c>
      <c r="I297" s="72"/>
      <c r="AX297" s="16">
        <v>38047</v>
      </c>
      <c r="AZ297" s="16">
        <f t="shared" si="22"/>
        <v>42522</v>
      </c>
      <c r="BA297" s="26">
        <f t="shared" si="24"/>
        <v>2</v>
      </c>
    </row>
    <row r="298" spans="2:53" ht="15.75" customHeight="1" thickBot="1">
      <c r="B298" s="9" t="s">
        <v>322</v>
      </c>
      <c r="C298" s="14">
        <v>2004</v>
      </c>
      <c r="D298" s="28">
        <f t="shared" si="23"/>
        <v>85.61999999999998</v>
      </c>
      <c r="E298" s="6">
        <f>SUMIF('Borç Yapılandırma Verileri'!$B$4:$B$856,B298:$B$444,'Borç Yapılandırma Verileri'!$C$4:$C$1098)</f>
        <v>0</v>
      </c>
      <c r="F298" s="6">
        <f t="shared" si="26"/>
        <v>0</v>
      </c>
      <c r="G298" s="7">
        <f t="shared" si="25"/>
        <v>0</v>
      </c>
      <c r="H298" s="25">
        <v>2.6</v>
      </c>
      <c r="I298" s="72"/>
      <c r="AX298" s="16">
        <v>38078</v>
      </c>
      <c r="AZ298" s="16">
        <f t="shared" si="22"/>
        <v>42522</v>
      </c>
      <c r="BA298" s="26">
        <f t="shared" si="24"/>
        <v>2</v>
      </c>
    </row>
    <row r="299" spans="2:53" ht="15.75" customHeight="1" thickBot="1">
      <c r="B299" s="8" t="s">
        <v>323</v>
      </c>
      <c r="C299" s="12">
        <v>2004</v>
      </c>
      <c r="D299" s="28">
        <f t="shared" si="23"/>
        <v>83.01999999999998</v>
      </c>
      <c r="E299" s="6">
        <f>SUMIF('Borç Yapılandırma Verileri'!$B$4:$B$856,B299:$B$444,'Borç Yapılandırma Verileri'!$C$4:$C$1098)</f>
        <v>0</v>
      </c>
      <c r="F299" s="13">
        <f t="shared" si="26"/>
        <v>0</v>
      </c>
      <c r="G299" s="7">
        <f t="shared" si="25"/>
        <v>0</v>
      </c>
      <c r="H299" s="25">
        <v>0</v>
      </c>
      <c r="I299" s="72"/>
      <c r="AX299" s="16">
        <v>38108</v>
      </c>
      <c r="AZ299" s="16">
        <f t="shared" si="22"/>
        <v>42522</v>
      </c>
      <c r="BA299" s="26">
        <f t="shared" si="24"/>
        <v>2</v>
      </c>
    </row>
    <row r="300" spans="2:53" ht="15.75" customHeight="1" thickBot="1">
      <c r="B300" s="9" t="s">
        <v>324</v>
      </c>
      <c r="C300" s="14">
        <v>2004</v>
      </c>
      <c r="D300" s="28">
        <f t="shared" si="23"/>
        <v>83.01999999999998</v>
      </c>
      <c r="E300" s="6">
        <f>SUMIF('Borç Yapılandırma Verileri'!$B$4:$B$856,B300:$B$444,'Borç Yapılandırma Verileri'!$C$4:$C$1098)</f>
        <v>0</v>
      </c>
      <c r="F300" s="6">
        <f t="shared" si="26"/>
        <v>0</v>
      </c>
      <c r="G300" s="7">
        <f t="shared" si="25"/>
        <v>0</v>
      </c>
      <c r="H300" s="25">
        <v>-1.1</v>
      </c>
      <c r="I300" s="72"/>
      <c r="AX300" s="16">
        <v>38139</v>
      </c>
      <c r="AZ300" s="16">
        <f t="shared" si="22"/>
        <v>42522</v>
      </c>
      <c r="BA300" s="26">
        <f t="shared" si="24"/>
        <v>2</v>
      </c>
    </row>
    <row r="301" spans="2:53" ht="15.75" customHeight="1" thickBot="1">
      <c r="B301" s="8" t="s">
        <v>325</v>
      </c>
      <c r="C301" s="12">
        <v>2004</v>
      </c>
      <c r="D301" s="28">
        <f t="shared" si="23"/>
        <v>84.11999999999998</v>
      </c>
      <c r="E301" s="6">
        <f>SUMIF('Borç Yapılandırma Verileri'!$B$4:$B$856,B301:$B$444,'Borç Yapılandırma Verileri'!$C$4:$C$1098)</f>
        <v>0</v>
      </c>
      <c r="F301" s="13">
        <f t="shared" si="26"/>
        <v>0</v>
      </c>
      <c r="G301" s="7">
        <f t="shared" si="25"/>
        <v>0</v>
      </c>
      <c r="H301" s="25">
        <v>-1.5</v>
      </c>
      <c r="I301" s="72"/>
      <c r="AX301" s="16">
        <v>38169</v>
      </c>
      <c r="AZ301" s="16">
        <f t="shared" si="22"/>
        <v>42522</v>
      </c>
      <c r="BA301" s="26">
        <f t="shared" si="24"/>
        <v>2</v>
      </c>
    </row>
    <row r="302" spans="2:53" ht="18" thickBot="1">
      <c r="B302" s="9" t="s">
        <v>326</v>
      </c>
      <c r="C302" s="14">
        <v>2004</v>
      </c>
      <c r="D302" s="28">
        <f t="shared" si="23"/>
        <v>85.61999999999998</v>
      </c>
      <c r="E302" s="6">
        <f>SUMIF('Borç Yapılandırma Verileri'!$B$4:$B$856,B302:$B$444,'Borç Yapılandırma Verileri'!$C$4:$C$1098)</f>
        <v>0</v>
      </c>
      <c r="F302" s="6">
        <f t="shared" si="26"/>
        <v>0</v>
      </c>
      <c r="G302" s="7">
        <f t="shared" si="25"/>
        <v>0</v>
      </c>
      <c r="H302" s="25">
        <v>0.8</v>
      </c>
      <c r="I302" s="72"/>
      <c r="AX302" s="16">
        <v>38200</v>
      </c>
      <c r="AZ302" s="16">
        <f t="shared" si="22"/>
        <v>42522</v>
      </c>
      <c r="BA302" s="26">
        <f t="shared" si="24"/>
        <v>2</v>
      </c>
    </row>
    <row r="303" spans="2:53" ht="18" thickBot="1">
      <c r="B303" s="8" t="s">
        <v>327</v>
      </c>
      <c r="C303" s="12">
        <v>2004</v>
      </c>
      <c r="D303" s="28">
        <f t="shared" si="23"/>
        <v>84.81999999999998</v>
      </c>
      <c r="E303" s="6">
        <f>SUMIF('Borç Yapılandırma Verileri'!$B$4:$B$856,B303:$B$444,'Borç Yapılandırma Verileri'!$C$4:$C$1098)</f>
        <v>0</v>
      </c>
      <c r="F303" s="13">
        <f t="shared" si="26"/>
        <v>0</v>
      </c>
      <c r="G303" s="7">
        <f t="shared" si="25"/>
        <v>0</v>
      </c>
      <c r="H303" s="25">
        <v>1.8</v>
      </c>
      <c r="I303" s="72"/>
      <c r="AX303" s="16">
        <v>38231</v>
      </c>
      <c r="AZ303" s="16">
        <f t="shared" si="22"/>
        <v>42522</v>
      </c>
      <c r="BA303" s="26">
        <f t="shared" si="24"/>
        <v>2</v>
      </c>
    </row>
    <row r="304" spans="2:53" ht="18" thickBot="1">
      <c r="B304" s="9" t="s">
        <v>328</v>
      </c>
      <c r="C304" s="14">
        <v>2004</v>
      </c>
      <c r="D304" s="28">
        <f t="shared" si="23"/>
        <v>83.01999999999998</v>
      </c>
      <c r="E304" s="6">
        <f>SUMIF('Borç Yapılandırma Verileri'!$B$4:$B$856,B304:$B$444,'Borç Yapılandırma Verileri'!$C$4:$C$1098)</f>
        <v>0</v>
      </c>
      <c r="F304" s="6">
        <f t="shared" si="26"/>
        <v>0</v>
      </c>
      <c r="G304" s="7">
        <f t="shared" si="25"/>
        <v>0</v>
      </c>
      <c r="H304" s="25">
        <v>3.2</v>
      </c>
      <c r="I304" s="72"/>
      <c r="AX304" s="16">
        <v>38261</v>
      </c>
      <c r="AZ304" s="16">
        <f t="shared" si="22"/>
        <v>42522</v>
      </c>
      <c r="BA304" s="26">
        <f t="shared" si="24"/>
        <v>2</v>
      </c>
    </row>
    <row r="305" spans="2:53" ht="18" thickBot="1">
      <c r="B305" s="8" t="s">
        <v>329</v>
      </c>
      <c r="C305" s="12">
        <v>2004</v>
      </c>
      <c r="D305" s="28">
        <f t="shared" si="23"/>
        <v>79.81999999999998</v>
      </c>
      <c r="E305" s="6">
        <f>SUMIF('Borç Yapılandırma Verileri'!$B$4:$B$856,B305:$B$444,'Borç Yapılandırma Verileri'!$C$4:$C$1098)</f>
        <v>0</v>
      </c>
      <c r="F305" s="13">
        <f t="shared" si="26"/>
        <v>0</v>
      </c>
      <c r="G305" s="7">
        <f t="shared" si="25"/>
        <v>0</v>
      </c>
      <c r="H305" s="25">
        <v>0.8</v>
      </c>
      <c r="I305" s="72"/>
      <c r="AX305" s="16">
        <v>38292</v>
      </c>
      <c r="AZ305" s="16">
        <f t="shared" si="22"/>
        <v>42522</v>
      </c>
      <c r="BA305" s="26">
        <f t="shared" si="24"/>
        <v>2</v>
      </c>
    </row>
    <row r="306" spans="2:53" ht="18" thickBot="1">
      <c r="B306" s="9" t="s">
        <v>330</v>
      </c>
      <c r="C306" s="14">
        <v>2004</v>
      </c>
      <c r="D306" s="28">
        <f t="shared" si="23"/>
        <v>79.01999999999998</v>
      </c>
      <c r="E306" s="6">
        <f>SUMIF('Borç Yapılandırma Verileri'!$B$4:$B$856,B306:$B$444,'Borç Yapılandırma Verileri'!$C$4:$C$1098)</f>
        <v>0</v>
      </c>
      <c r="F306" s="6">
        <f t="shared" si="26"/>
        <v>0</v>
      </c>
      <c r="G306" s="7">
        <f t="shared" si="25"/>
        <v>0</v>
      </c>
      <c r="H306" s="25">
        <v>0.1</v>
      </c>
      <c r="I306" s="72"/>
      <c r="AX306" s="16">
        <v>38322</v>
      </c>
      <c r="AZ306" s="16">
        <f t="shared" si="22"/>
        <v>42522</v>
      </c>
      <c r="BA306" s="26">
        <f t="shared" si="24"/>
        <v>2</v>
      </c>
    </row>
    <row r="307" spans="2:53" ht="18" thickBot="1">
      <c r="B307" s="8" t="s">
        <v>331</v>
      </c>
      <c r="C307" s="12">
        <v>2005</v>
      </c>
      <c r="D307" s="28">
        <f t="shared" si="23"/>
        <v>78.91999999999999</v>
      </c>
      <c r="E307" s="6">
        <f>SUMIF('Borç Yapılandırma Verileri'!$B$4:$B$856,B307:$B$444,'Borç Yapılandırma Verileri'!$C$4:$C$1098)</f>
        <v>0</v>
      </c>
      <c r="F307" s="13">
        <f t="shared" si="26"/>
        <v>0</v>
      </c>
      <c r="G307" s="7">
        <f t="shared" si="25"/>
        <v>0</v>
      </c>
      <c r="H307" s="25">
        <v>-0.41</v>
      </c>
      <c r="I307" s="72"/>
      <c r="AX307" s="16">
        <v>38353</v>
      </c>
      <c r="AZ307" s="16">
        <f t="shared" si="22"/>
        <v>42522</v>
      </c>
      <c r="BA307" s="26">
        <f t="shared" si="24"/>
        <v>2</v>
      </c>
    </row>
    <row r="308" spans="2:53" ht="18" thickBot="1">
      <c r="B308" s="9" t="s">
        <v>332</v>
      </c>
      <c r="C308" s="14">
        <v>2005</v>
      </c>
      <c r="D308" s="28">
        <f t="shared" si="23"/>
        <v>79.32999999999998</v>
      </c>
      <c r="E308" s="6">
        <f>SUMIF('Borç Yapılandırma Verileri'!$B$4:$B$856,B308:$B$444,'Borç Yapılandırma Verileri'!$C$4:$C$1098)</f>
        <v>0</v>
      </c>
      <c r="F308" s="6">
        <f t="shared" si="26"/>
        <v>0</v>
      </c>
      <c r="G308" s="7">
        <f t="shared" si="25"/>
        <v>0</v>
      </c>
      <c r="H308" s="25">
        <v>0.11</v>
      </c>
      <c r="I308" s="72"/>
      <c r="AX308" s="16">
        <v>38384</v>
      </c>
      <c r="AZ308" s="16">
        <f t="shared" si="22"/>
        <v>42522</v>
      </c>
      <c r="BA308" s="26">
        <f t="shared" si="24"/>
        <v>2</v>
      </c>
    </row>
    <row r="309" spans="2:53" ht="18" thickBot="1">
      <c r="B309" s="8" t="s">
        <v>333</v>
      </c>
      <c r="C309" s="12">
        <v>2005</v>
      </c>
      <c r="D309" s="28">
        <f t="shared" si="23"/>
        <v>79.21999999999998</v>
      </c>
      <c r="E309" s="6">
        <f>SUMIF('Borç Yapılandırma Verileri'!$B$4:$B$856,B309:$B$444,'Borç Yapılandırma Verileri'!$C$4:$C$1098)</f>
        <v>0</v>
      </c>
      <c r="F309" s="13">
        <f t="shared" si="26"/>
        <v>0</v>
      </c>
      <c r="G309" s="7">
        <f t="shared" si="25"/>
        <v>0</v>
      </c>
      <c r="H309" s="25">
        <v>1.26</v>
      </c>
      <c r="I309" s="72"/>
      <c r="AX309" s="16">
        <v>38412</v>
      </c>
      <c r="AZ309" s="16">
        <f t="shared" si="22"/>
        <v>42522</v>
      </c>
      <c r="BA309" s="26">
        <f t="shared" si="24"/>
        <v>2</v>
      </c>
    </row>
    <row r="310" spans="2:53" ht="18" thickBot="1">
      <c r="B310" s="9" t="s">
        <v>334</v>
      </c>
      <c r="C310" s="14">
        <v>2005</v>
      </c>
      <c r="D310" s="28">
        <f t="shared" si="23"/>
        <v>77.95999999999998</v>
      </c>
      <c r="E310" s="6">
        <f>SUMIF('Borç Yapılandırma Verileri'!$B$4:$B$856,B310:$B$444,'Borç Yapılandırma Verileri'!$C$4:$C$1098)</f>
        <v>0</v>
      </c>
      <c r="F310" s="6">
        <f t="shared" si="26"/>
        <v>0</v>
      </c>
      <c r="G310" s="7">
        <f t="shared" si="25"/>
        <v>0</v>
      </c>
      <c r="H310" s="25">
        <v>1.21</v>
      </c>
      <c r="I310" s="72"/>
      <c r="AX310" s="16">
        <v>38443</v>
      </c>
      <c r="AZ310" s="16">
        <f t="shared" si="22"/>
        <v>42522</v>
      </c>
      <c r="BA310" s="26">
        <f t="shared" si="24"/>
        <v>2</v>
      </c>
    </row>
    <row r="311" spans="2:53" ht="18" thickBot="1">
      <c r="B311" s="8" t="s">
        <v>335</v>
      </c>
      <c r="C311" s="12">
        <v>2005</v>
      </c>
      <c r="D311" s="28">
        <f t="shared" si="23"/>
        <v>76.74999999999999</v>
      </c>
      <c r="E311" s="6">
        <f>SUMIF('Borç Yapılandırma Verileri'!$B$4:$B$856,B311:$B$444,'Borç Yapılandırma Verileri'!$C$4:$C$1098)</f>
        <v>0</v>
      </c>
      <c r="F311" s="13">
        <f t="shared" si="26"/>
        <v>0</v>
      </c>
      <c r="G311" s="7">
        <f t="shared" si="25"/>
        <v>0</v>
      </c>
      <c r="H311" s="25">
        <v>0.2</v>
      </c>
      <c r="I311" s="72"/>
      <c r="AX311" s="16">
        <v>38473</v>
      </c>
      <c r="AZ311" s="16">
        <f t="shared" si="22"/>
        <v>42522</v>
      </c>
      <c r="BA311" s="26">
        <f t="shared" si="24"/>
        <v>2</v>
      </c>
    </row>
    <row r="312" spans="2:53" ht="18" thickBot="1">
      <c r="B312" s="9" t="s">
        <v>336</v>
      </c>
      <c r="C312" s="14">
        <v>2005</v>
      </c>
      <c r="D312" s="28">
        <f t="shared" si="23"/>
        <v>76.54999999999998</v>
      </c>
      <c r="E312" s="6">
        <f>SUMIF('Borç Yapılandırma Verileri'!$B$4:$B$856,B312:$B$444,'Borç Yapılandırma Verileri'!$C$4:$C$1098)</f>
        <v>0</v>
      </c>
      <c r="F312" s="6">
        <f t="shared" si="26"/>
        <v>0</v>
      </c>
      <c r="G312" s="7">
        <f t="shared" si="25"/>
        <v>0</v>
      </c>
      <c r="H312" s="25">
        <v>-0.48</v>
      </c>
      <c r="I312" s="72"/>
      <c r="AX312" s="16">
        <v>38504</v>
      </c>
      <c r="AZ312" s="16">
        <f t="shared" si="22"/>
        <v>42522</v>
      </c>
      <c r="BA312" s="26">
        <f t="shared" si="24"/>
        <v>2</v>
      </c>
    </row>
    <row r="313" spans="2:53" ht="18" thickBot="1">
      <c r="B313" s="8" t="s">
        <v>337</v>
      </c>
      <c r="C313" s="12">
        <v>2005</v>
      </c>
      <c r="D313" s="28">
        <f t="shared" si="23"/>
        <v>77.02999999999999</v>
      </c>
      <c r="E313" s="6">
        <f>SUMIF('Borç Yapılandırma Verileri'!$B$4:$B$856,B313:$B$444,'Borç Yapılandırma Verileri'!$C$4:$C$1098)</f>
        <v>0</v>
      </c>
      <c r="F313" s="13">
        <f t="shared" si="26"/>
        <v>0</v>
      </c>
      <c r="G313" s="7">
        <f t="shared" si="25"/>
        <v>0</v>
      </c>
      <c r="H313" s="25">
        <v>-0.74</v>
      </c>
      <c r="I313" s="72"/>
      <c r="AX313" s="16">
        <v>38534</v>
      </c>
      <c r="AZ313" s="16">
        <f t="shared" si="22"/>
        <v>42522</v>
      </c>
      <c r="BA313" s="26">
        <f t="shared" si="24"/>
        <v>2</v>
      </c>
    </row>
    <row r="314" spans="2:53" ht="18" thickBot="1">
      <c r="B314" s="9" t="s">
        <v>338</v>
      </c>
      <c r="C314" s="14">
        <v>2005</v>
      </c>
      <c r="D314" s="28">
        <f t="shared" si="23"/>
        <v>77.76999999999998</v>
      </c>
      <c r="E314" s="6">
        <f>SUMIF('Borç Yapılandırma Verileri'!$B$4:$B$856,B314:$B$444,'Borç Yapılandırma Verileri'!$C$4:$C$1098)</f>
        <v>0</v>
      </c>
      <c r="F314" s="6">
        <f t="shared" si="26"/>
        <v>0</v>
      </c>
      <c r="G314" s="7">
        <f t="shared" si="25"/>
        <v>0</v>
      </c>
      <c r="H314" s="25">
        <v>1.04</v>
      </c>
      <c r="I314" s="72"/>
      <c r="AX314" s="16">
        <v>38565</v>
      </c>
      <c r="AZ314" s="16">
        <f t="shared" si="22"/>
        <v>42522</v>
      </c>
      <c r="BA314" s="26">
        <f t="shared" si="24"/>
        <v>2</v>
      </c>
    </row>
    <row r="315" spans="2:53" ht="18" thickBot="1">
      <c r="B315" s="8" t="s">
        <v>339</v>
      </c>
      <c r="C315" s="12">
        <v>2005</v>
      </c>
      <c r="D315" s="28">
        <f t="shared" si="23"/>
        <v>76.72999999999998</v>
      </c>
      <c r="E315" s="6">
        <f>SUMIF('Borç Yapılandırma Verileri'!$B$4:$B$856,B315:$B$444,'Borç Yapılandırma Verileri'!$C$4:$C$1098)</f>
        <v>0</v>
      </c>
      <c r="F315" s="13">
        <f t="shared" si="26"/>
        <v>0</v>
      </c>
      <c r="G315" s="7">
        <f t="shared" si="25"/>
        <v>0</v>
      </c>
      <c r="H315" s="25">
        <v>0.78</v>
      </c>
      <c r="I315" s="72"/>
      <c r="AX315" s="16">
        <v>38596</v>
      </c>
      <c r="AZ315" s="16">
        <f t="shared" si="22"/>
        <v>42522</v>
      </c>
      <c r="BA315" s="26">
        <f t="shared" si="24"/>
        <v>2</v>
      </c>
    </row>
    <row r="316" spans="2:53" ht="18" thickBot="1">
      <c r="B316" s="9" t="s">
        <v>340</v>
      </c>
      <c r="C316" s="14">
        <v>2005</v>
      </c>
      <c r="D316" s="28">
        <f t="shared" si="23"/>
        <v>75.94999999999997</v>
      </c>
      <c r="E316" s="6">
        <f>SUMIF('Borç Yapılandırma Verileri'!$B$4:$B$856,B316:$B$444,'Borç Yapılandırma Verileri'!$C$4:$C$1098)</f>
        <v>0</v>
      </c>
      <c r="F316" s="6">
        <f aca="true" t="shared" si="27" ref="F316:F347">IF(E316&gt;0,E316*D316/100,0)</f>
        <v>0</v>
      </c>
      <c r="G316" s="7">
        <f t="shared" si="25"/>
        <v>0</v>
      </c>
      <c r="H316" s="25">
        <v>0.68</v>
      </c>
      <c r="I316" s="72"/>
      <c r="AX316" s="16">
        <v>38626</v>
      </c>
      <c r="AZ316" s="16">
        <f t="shared" si="22"/>
        <v>42522</v>
      </c>
      <c r="BA316" s="26">
        <f t="shared" si="24"/>
        <v>2</v>
      </c>
    </row>
    <row r="317" spans="2:53" ht="18" thickBot="1">
      <c r="B317" s="8" t="s">
        <v>341</v>
      </c>
      <c r="C317" s="12">
        <v>2005</v>
      </c>
      <c r="D317" s="28">
        <f t="shared" si="23"/>
        <v>75.26999999999997</v>
      </c>
      <c r="E317" s="6">
        <f>SUMIF('Borç Yapılandırma Verileri'!$B$4:$B$856,B317:$B$444,'Borç Yapılandırma Verileri'!$C$4:$C$1098)</f>
        <v>0</v>
      </c>
      <c r="F317" s="13">
        <f t="shared" si="27"/>
        <v>0</v>
      </c>
      <c r="G317" s="7">
        <f t="shared" si="25"/>
        <v>0</v>
      </c>
      <c r="H317" s="25">
        <v>-0.95</v>
      </c>
      <c r="I317" s="72"/>
      <c r="AX317" s="16">
        <v>38657</v>
      </c>
      <c r="AZ317" s="16">
        <f t="shared" si="22"/>
        <v>42522</v>
      </c>
      <c r="BA317" s="26">
        <f t="shared" si="24"/>
        <v>2</v>
      </c>
    </row>
    <row r="318" spans="2:53" ht="18" thickBot="1">
      <c r="B318" s="9" t="s">
        <v>342</v>
      </c>
      <c r="C318" s="14">
        <v>2005</v>
      </c>
      <c r="D318" s="28">
        <f t="shared" si="23"/>
        <v>76.21999999999997</v>
      </c>
      <c r="E318" s="6">
        <f>SUMIF('Borç Yapılandırma Verileri'!$B$4:$B$856,B318:$B$444,'Borç Yapılandırma Verileri'!$C$4:$C$1098)</f>
        <v>0</v>
      </c>
      <c r="F318" s="6">
        <f t="shared" si="27"/>
        <v>0</v>
      </c>
      <c r="G318" s="7">
        <f t="shared" si="25"/>
        <v>0</v>
      </c>
      <c r="H318" s="25">
        <v>-0.04</v>
      </c>
      <c r="I318" s="72"/>
      <c r="AX318" s="16">
        <v>38687</v>
      </c>
      <c r="AZ318" s="16">
        <f t="shared" si="22"/>
        <v>42522</v>
      </c>
      <c r="BA318" s="26">
        <f t="shared" si="24"/>
        <v>2</v>
      </c>
    </row>
    <row r="319" spans="2:53" ht="18" thickBot="1">
      <c r="B319" s="8" t="s">
        <v>343</v>
      </c>
      <c r="C319" s="12">
        <v>2006</v>
      </c>
      <c r="D319" s="28">
        <f t="shared" si="23"/>
        <v>76.25999999999998</v>
      </c>
      <c r="E319" s="6">
        <f>SUMIF('Borç Yapılandırma Verileri'!$B$4:$B$856,B319:$B$444,'Borç Yapılandırma Verileri'!$C$4:$C$1098)</f>
        <v>0</v>
      </c>
      <c r="F319" s="13">
        <f t="shared" si="27"/>
        <v>0</v>
      </c>
      <c r="G319" s="7">
        <f t="shared" si="25"/>
        <v>0</v>
      </c>
      <c r="H319" s="25">
        <v>1.96</v>
      </c>
      <c r="I319" s="72"/>
      <c r="AX319" s="16">
        <v>38718</v>
      </c>
      <c r="AZ319" s="16">
        <f t="shared" si="22"/>
        <v>42522</v>
      </c>
      <c r="BA319" s="26">
        <f t="shared" si="24"/>
        <v>2</v>
      </c>
    </row>
    <row r="320" spans="2:53" ht="18" thickBot="1">
      <c r="B320" s="9" t="s">
        <v>344</v>
      </c>
      <c r="C320" s="14">
        <v>2006</v>
      </c>
      <c r="D320" s="28">
        <f t="shared" si="23"/>
        <v>74.29999999999998</v>
      </c>
      <c r="E320" s="6">
        <f>SUMIF('Borç Yapılandırma Verileri'!$B$4:$B$856,B320:$B$444,'Borç Yapılandırma Verileri'!$C$4:$C$1098)</f>
        <v>0</v>
      </c>
      <c r="F320" s="6">
        <f t="shared" si="27"/>
        <v>0</v>
      </c>
      <c r="G320" s="7">
        <f t="shared" si="25"/>
        <v>0</v>
      </c>
      <c r="H320" s="25">
        <v>0.26</v>
      </c>
      <c r="I320" s="72"/>
      <c r="AX320" s="16">
        <v>38749</v>
      </c>
      <c r="AZ320" s="16">
        <f t="shared" si="22"/>
        <v>42522</v>
      </c>
      <c r="BA320" s="26">
        <f t="shared" si="24"/>
        <v>2</v>
      </c>
    </row>
    <row r="321" spans="2:53" ht="18" thickBot="1">
      <c r="B321" s="8" t="s">
        <v>345</v>
      </c>
      <c r="C321" s="12">
        <v>2006</v>
      </c>
      <c r="D321" s="28">
        <f t="shared" si="23"/>
        <v>74.03999999999998</v>
      </c>
      <c r="E321" s="6">
        <f>SUMIF('Borç Yapılandırma Verileri'!$B$4:$B$856,B321:$B$444,'Borç Yapılandırma Verileri'!$C$4:$C$1098)</f>
        <v>0</v>
      </c>
      <c r="F321" s="13">
        <f t="shared" si="27"/>
        <v>0</v>
      </c>
      <c r="G321" s="7">
        <f t="shared" si="25"/>
        <v>0</v>
      </c>
      <c r="H321" s="25">
        <v>0.25</v>
      </c>
      <c r="I321" s="72"/>
      <c r="AX321" s="16">
        <v>38777</v>
      </c>
      <c r="AZ321" s="16">
        <f t="shared" si="22"/>
        <v>42522</v>
      </c>
      <c r="BA321" s="26">
        <f t="shared" si="24"/>
        <v>2</v>
      </c>
    </row>
    <row r="322" spans="2:53" ht="18" thickBot="1">
      <c r="B322" s="9" t="s">
        <v>346</v>
      </c>
      <c r="C322" s="14">
        <v>2006</v>
      </c>
      <c r="D322" s="28">
        <f t="shared" si="23"/>
        <v>73.78999999999998</v>
      </c>
      <c r="E322" s="6">
        <f>SUMIF('Borç Yapılandırma Verileri'!$B$4:$B$856,B322:$B$444,'Borç Yapılandırma Verileri'!$C$4:$C$1098)</f>
        <v>0</v>
      </c>
      <c r="F322" s="6">
        <f t="shared" si="27"/>
        <v>0</v>
      </c>
      <c r="G322" s="7">
        <f t="shared" si="25"/>
        <v>0</v>
      </c>
      <c r="H322" s="25">
        <v>1.94</v>
      </c>
      <c r="I322" s="72"/>
      <c r="AX322" s="16">
        <v>38808</v>
      </c>
      <c r="AZ322" s="16">
        <f t="shared" si="22"/>
        <v>42522</v>
      </c>
      <c r="BA322" s="26">
        <f t="shared" si="24"/>
        <v>2</v>
      </c>
    </row>
    <row r="323" spans="2:53" ht="18" thickBot="1">
      <c r="B323" s="8" t="s">
        <v>347</v>
      </c>
      <c r="C323" s="12">
        <v>2006</v>
      </c>
      <c r="D323" s="28">
        <f t="shared" si="23"/>
        <v>71.84999999999998</v>
      </c>
      <c r="E323" s="6">
        <f>SUMIF('Borç Yapılandırma Verileri'!$B$4:$B$856,B323:$B$444,'Borç Yapılandırma Verileri'!$C$4:$C$1098)</f>
        <v>0</v>
      </c>
      <c r="F323" s="13">
        <f t="shared" si="27"/>
        <v>0</v>
      </c>
      <c r="G323" s="7">
        <f t="shared" si="25"/>
        <v>0</v>
      </c>
      <c r="H323" s="25">
        <v>2.77</v>
      </c>
      <c r="I323" s="72"/>
      <c r="AX323" s="16">
        <v>38838</v>
      </c>
      <c r="AZ323" s="16">
        <f t="shared" si="22"/>
        <v>42522</v>
      </c>
      <c r="BA323" s="26">
        <f t="shared" si="24"/>
        <v>2</v>
      </c>
    </row>
    <row r="324" spans="2:53" ht="18" thickBot="1">
      <c r="B324" s="9" t="s">
        <v>348</v>
      </c>
      <c r="C324" s="14">
        <v>2006</v>
      </c>
      <c r="D324" s="28">
        <f t="shared" si="23"/>
        <v>69.07999999999998</v>
      </c>
      <c r="E324" s="6">
        <f>SUMIF('Borç Yapılandırma Verileri'!$B$4:$B$856,B324:$B$444,'Borç Yapılandırma Verileri'!$C$4:$C$1098)</f>
        <v>0</v>
      </c>
      <c r="F324" s="6">
        <f t="shared" si="27"/>
        <v>0</v>
      </c>
      <c r="G324" s="7">
        <f aca="true" t="shared" si="28" ref="G324:G379">E324+F324</f>
        <v>0</v>
      </c>
      <c r="H324" s="25">
        <v>4.02</v>
      </c>
      <c r="I324" s="72"/>
      <c r="AX324" s="16">
        <v>38869</v>
      </c>
      <c r="AZ324" s="16">
        <f t="shared" si="22"/>
        <v>42522</v>
      </c>
      <c r="BA324" s="26">
        <f t="shared" si="24"/>
        <v>2</v>
      </c>
    </row>
    <row r="325" spans="2:53" ht="18" thickBot="1">
      <c r="B325" s="8" t="s">
        <v>349</v>
      </c>
      <c r="C325" s="12">
        <v>2006</v>
      </c>
      <c r="D325" s="28">
        <f t="shared" si="23"/>
        <v>65.05999999999999</v>
      </c>
      <c r="E325" s="6">
        <f>SUMIF('Borç Yapılandırma Verileri'!$B$4:$B$856,B325:$B$444,'Borç Yapılandırma Verileri'!$C$4:$C$1098)</f>
        <v>0</v>
      </c>
      <c r="F325" s="13">
        <f t="shared" si="27"/>
        <v>0</v>
      </c>
      <c r="G325" s="7">
        <f t="shared" si="28"/>
        <v>0</v>
      </c>
      <c r="H325" s="25">
        <v>0.86</v>
      </c>
      <c r="I325" s="72"/>
      <c r="AX325" s="16">
        <v>38899</v>
      </c>
      <c r="AZ325" s="16">
        <f t="shared" si="22"/>
        <v>42522</v>
      </c>
      <c r="BA325" s="26">
        <f t="shared" si="24"/>
        <v>2</v>
      </c>
    </row>
    <row r="326" spans="2:53" ht="18" thickBot="1">
      <c r="B326" s="9" t="s">
        <v>350</v>
      </c>
      <c r="C326" s="14">
        <v>2006</v>
      </c>
      <c r="D326" s="28">
        <f t="shared" si="23"/>
        <v>64.19999999999999</v>
      </c>
      <c r="E326" s="6">
        <f>SUMIF('Borç Yapılandırma Verileri'!$B$4:$B$856,B326:$B$444,'Borç Yapılandırma Verileri'!$C$4:$C$1098)</f>
        <v>0</v>
      </c>
      <c r="F326" s="6">
        <f t="shared" si="27"/>
        <v>0</v>
      </c>
      <c r="G326" s="7">
        <f t="shared" si="28"/>
        <v>0</v>
      </c>
      <c r="H326" s="25">
        <v>-0.75</v>
      </c>
      <c r="I326" s="72"/>
      <c r="AX326" s="16">
        <v>38930</v>
      </c>
      <c r="AZ326" s="16">
        <f t="shared" si="22"/>
        <v>42522</v>
      </c>
      <c r="BA326" s="26">
        <f t="shared" si="24"/>
        <v>2</v>
      </c>
    </row>
    <row r="327" spans="2:53" ht="18" thickBot="1">
      <c r="B327" s="8" t="s">
        <v>351</v>
      </c>
      <c r="C327" s="12">
        <v>2006</v>
      </c>
      <c r="D327" s="28">
        <f t="shared" si="23"/>
        <v>64.94999999999999</v>
      </c>
      <c r="E327" s="6">
        <f>SUMIF('Borç Yapılandırma Verileri'!$B$4:$B$856,B327:$B$444,'Borç Yapılandırma Verileri'!$C$4:$C$1098)</f>
        <v>0</v>
      </c>
      <c r="F327" s="13">
        <f t="shared" si="27"/>
        <v>0</v>
      </c>
      <c r="G327" s="7">
        <f t="shared" si="28"/>
        <v>0</v>
      </c>
      <c r="H327" s="25">
        <v>-0.23</v>
      </c>
      <c r="I327" s="72"/>
      <c r="AX327" s="16">
        <v>38961</v>
      </c>
      <c r="AZ327" s="16">
        <f aca="true" t="shared" si="29" ref="AZ327:AZ390">$I$3</f>
        <v>42522</v>
      </c>
      <c r="BA327" s="26">
        <f t="shared" si="24"/>
        <v>2</v>
      </c>
    </row>
    <row r="328" spans="2:53" ht="18" customHeight="1" thickBot="1">
      <c r="B328" s="9" t="s">
        <v>352</v>
      </c>
      <c r="C328" s="14">
        <v>2006</v>
      </c>
      <c r="D328" s="28">
        <f aca="true" t="shared" si="30" ref="D328:D391">IF(BA328=2,D329+H328,H328)</f>
        <v>65.17999999999999</v>
      </c>
      <c r="E328" s="6">
        <f>SUMIF('Borç Yapılandırma Verileri'!$B$4:$B$856,B328:$B$444,'Borç Yapılandırma Verileri'!$C$4:$C$1098)</f>
        <v>0</v>
      </c>
      <c r="F328" s="6">
        <f t="shared" si="27"/>
        <v>0</v>
      </c>
      <c r="G328" s="7">
        <f t="shared" si="28"/>
        <v>0</v>
      </c>
      <c r="H328" s="25">
        <v>0.45</v>
      </c>
      <c r="I328" s="72"/>
      <c r="AX328" s="16">
        <v>38991</v>
      </c>
      <c r="AZ328" s="16">
        <f t="shared" si="29"/>
        <v>42522</v>
      </c>
      <c r="BA328" s="26">
        <f aca="true" t="shared" si="31" ref="BA328:BA391">IF(AX328=AZ328,1,2)</f>
        <v>2</v>
      </c>
    </row>
    <row r="329" spans="2:53" ht="15.75" customHeight="1" thickBot="1">
      <c r="B329" s="8" t="s">
        <v>353</v>
      </c>
      <c r="C329" s="12">
        <v>2006</v>
      </c>
      <c r="D329" s="28">
        <f t="shared" si="30"/>
        <v>64.72999999999999</v>
      </c>
      <c r="E329" s="6">
        <f>SUMIF('Borç Yapılandırma Verileri'!$B$4:$B$856,B329:$B$444,'Borç Yapılandırma Verileri'!$C$4:$C$1098)</f>
        <v>0</v>
      </c>
      <c r="F329" s="13">
        <f t="shared" si="27"/>
        <v>0</v>
      </c>
      <c r="G329" s="7">
        <f t="shared" si="28"/>
        <v>0</v>
      </c>
      <c r="H329" s="25">
        <v>-0.29</v>
      </c>
      <c r="I329" s="72"/>
      <c r="AX329" s="16">
        <v>39022</v>
      </c>
      <c r="AZ329" s="16">
        <f t="shared" si="29"/>
        <v>42522</v>
      </c>
      <c r="BA329" s="26">
        <f t="shared" si="31"/>
        <v>2</v>
      </c>
    </row>
    <row r="330" spans="2:53" ht="15.75" customHeight="1" thickBot="1">
      <c r="B330" s="9" t="s">
        <v>354</v>
      </c>
      <c r="C330" s="14">
        <v>2006</v>
      </c>
      <c r="D330" s="28">
        <f t="shared" si="30"/>
        <v>65.02</v>
      </c>
      <c r="E330" s="6">
        <f>SUMIF('Borç Yapılandırma Verileri'!$B$4:$B$856,B330:$B$444,'Borç Yapılandırma Verileri'!$C$4:$C$1098)</f>
        <v>0</v>
      </c>
      <c r="F330" s="6">
        <f t="shared" si="27"/>
        <v>0</v>
      </c>
      <c r="G330" s="7">
        <f t="shared" si="28"/>
        <v>0</v>
      </c>
      <c r="H330" s="25">
        <v>-0.12</v>
      </c>
      <c r="I330" s="72"/>
      <c r="AX330" s="16">
        <v>39052</v>
      </c>
      <c r="AZ330" s="16">
        <f t="shared" si="29"/>
        <v>42522</v>
      </c>
      <c r="BA330" s="26">
        <f t="shared" si="31"/>
        <v>2</v>
      </c>
    </row>
    <row r="331" spans="2:53" ht="15.75" customHeight="1" thickBot="1">
      <c r="B331" s="8" t="s">
        <v>355</v>
      </c>
      <c r="C331" s="12">
        <v>2007</v>
      </c>
      <c r="D331" s="28">
        <f t="shared" si="30"/>
        <v>65.14</v>
      </c>
      <c r="E331" s="6">
        <f>SUMIF('Borç Yapılandırma Verileri'!$B$4:$B$856,B331:$B$444,'Borç Yapılandırma Verileri'!$C$4:$C$1098)</f>
        <v>0</v>
      </c>
      <c r="F331" s="13">
        <f t="shared" si="27"/>
        <v>0</v>
      </c>
      <c r="G331" s="7">
        <f t="shared" si="28"/>
        <v>0</v>
      </c>
      <c r="H331" s="25">
        <v>-0.05</v>
      </c>
      <c r="I331" s="72"/>
      <c r="AX331" s="16">
        <v>39083</v>
      </c>
      <c r="AZ331" s="16">
        <f t="shared" si="29"/>
        <v>42522</v>
      </c>
      <c r="BA331" s="26">
        <f t="shared" si="31"/>
        <v>2</v>
      </c>
    </row>
    <row r="332" spans="2:53" ht="15.75" customHeight="1" thickBot="1">
      <c r="B332" s="9" t="s">
        <v>356</v>
      </c>
      <c r="C332" s="14">
        <v>2007</v>
      </c>
      <c r="D332" s="28">
        <f t="shared" si="30"/>
        <v>65.19</v>
      </c>
      <c r="E332" s="6">
        <f>SUMIF('Borç Yapılandırma Verileri'!$B$4:$B$856,B332:$B$444,'Borç Yapılandırma Verileri'!$C$4:$C$1098)</f>
        <v>0</v>
      </c>
      <c r="F332" s="6">
        <f t="shared" si="27"/>
        <v>0</v>
      </c>
      <c r="G332" s="7">
        <f t="shared" si="28"/>
        <v>0</v>
      </c>
      <c r="H332" s="25">
        <v>0.95</v>
      </c>
      <c r="I332" s="72"/>
      <c r="AX332" s="16">
        <v>39114</v>
      </c>
      <c r="AZ332" s="16">
        <f t="shared" si="29"/>
        <v>42522</v>
      </c>
      <c r="BA332" s="26">
        <f t="shared" si="31"/>
        <v>2</v>
      </c>
    </row>
    <row r="333" spans="2:53" ht="18" thickBot="1">
      <c r="B333" s="8" t="s">
        <v>357</v>
      </c>
      <c r="C333" s="12">
        <v>2007</v>
      </c>
      <c r="D333" s="28">
        <f t="shared" si="30"/>
        <v>64.24</v>
      </c>
      <c r="E333" s="6">
        <f>SUMIF('Borç Yapılandırma Verileri'!$B$4:$B$856,B333:$B$444,'Borç Yapılandırma Verileri'!$C$4:$C$1098)</f>
        <v>0</v>
      </c>
      <c r="F333" s="13">
        <f t="shared" si="27"/>
        <v>0</v>
      </c>
      <c r="G333" s="7">
        <f t="shared" si="28"/>
        <v>0</v>
      </c>
      <c r="H333" s="25">
        <v>0.97</v>
      </c>
      <c r="I333" s="72"/>
      <c r="AX333" s="16">
        <v>39142</v>
      </c>
      <c r="AZ333" s="16">
        <f t="shared" si="29"/>
        <v>42522</v>
      </c>
      <c r="BA333" s="26">
        <f t="shared" si="31"/>
        <v>2</v>
      </c>
    </row>
    <row r="334" spans="2:53" ht="18" thickBot="1">
      <c r="B334" s="9" t="s">
        <v>358</v>
      </c>
      <c r="C334" s="14">
        <v>2007</v>
      </c>
      <c r="D334" s="28">
        <f t="shared" si="30"/>
        <v>63.269999999999996</v>
      </c>
      <c r="E334" s="6">
        <f>SUMIF('Borç Yapılandırma Verileri'!$B$4:$B$856,B334:$B$444,'Borç Yapılandırma Verileri'!$C$4:$C$1098)</f>
        <v>0</v>
      </c>
      <c r="F334" s="6">
        <f t="shared" si="27"/>
        <v>0</v>
      </c>
      <c r="G334" s="7">
        <f t="shared" si="28"/>
        <v>0</v>
      </c>
      <c r="H334" s="25">
        <v>0.8</v>
      </c>
      <c r="I334" s="72"/>
      <c r="AX334" s="16">
        <v>39173</v>
      </c>
      <c r="AZ334" s="16">
        <f t="shared" si="29"/>
        <v>42522</v>
      </c>
      <c r="BA334" s="26">
        <f t="shared" si="31"/>
        <v>2</v>
      </c>
    </row>
    <row r="335" spans="2:53" ht="18" thickBot="1">
      <c r="B335" s="8" t="s">
        <v>359</v>
      </c>
      <c r="C335" s="12">
        <v>2007</v>
      </c>
      <c r="D335" s="28">
        <f t="shared" si="30"/>
        <v>62.47</v>
      </c>
      <c r="E335" s="6">
        <f>SUMIF('Borç Yapılandırma Verileri'!$B$4:$B$856,B335:$B$444,'Borç Yapılandırma Verileri'!$C$4:$C$1098)</f>
        <v>0</v>
      </c>
      <c r="F335" s="13">
        <f t="shared" si="27"/>
        <v>0</v>
      </c>
      <c r="G335" s="7">
        <f t="shared" si="28"/>
        <v>0</v>
      </c>
      <c r="H335" s="25">
        <v>0.39</v>
      </c>
      <c r="I335" s="72"/>
      <c r="AX335" s="16">
        <v>39203</v>
      </c>
      <c r="AZ335" s="16">
        <f t="shared" si="29"/>
        <v>42522</v>
      </c>
      <c r="BA335" s="26">
        <f t="shared" si="31"/>
        <v>2</v>
      </c>
    </row>
    <row r="336" spans="2:53" ht="18" thickBot="1">
      <c r="B336" s="9" t="s">
        <v>360</v>
      </c>
      <c r="C336" s="14">
        <v>2007</v>
      </c>
      <c r="D336" s="28">
        <f t="shared" si="30"/>
        <v>62.08</v>
      </c>
      <c r="E336" s="6">
        <f>SUMIF('Borç Yapılandırma Verileri'!$B$4:$B$856,B336:$B$444,'Borç Yapılandırma Verileri'!$C$4:$C$1098)</f>
        <v>0</v>
      </c>
      <c r="F336" s="6">
        <f t="shared" si="27"/>
        <v>0</v>
      </c>
      <c r="G336" s="7">
        <f t="shared" si="28"/>
        <v>0</v>
      </c>
      <c r="H336" s="25">
        <v>-0.11</v>
      </c>
      <c r="I336" s="72"/>
      <c r="AX336" s="16">
        <v>39234</v>
      </c>
      <c r="AZ336" s="16">
        <f t="shared" si="29"/>
        <v>42522</v>
      </c>
      <c r="BA336" s="26">
        <f t="shared" si="31"/>
        <v>2</v>
      </c>
    </row>
    <row r="337" spans="2:53" ht="18" thickBot="1">
      <c r="B337" s="8" t="s">
        <v>361</v>
      </c>
      <c r="C337" s="12">
        <v>2007</v>
      </c>
      <c r="D337" s="28">
        <f t="shared" si="30"/>
        <v>62.19</v>
      </c>
      <c r="E337" s="6">
        <f>SUMIF('Borç Yapılandırma Verileri'!$B$4:$B$856,B337:$B$444,'Borç Yapılandırma Verileri'!$C$4:$C$1098)</f>
        <v>0</v>
      </c>
      <c r="F337" s="13">
        <f t="shared" si="27"/>
        <v>0</v>
      </c>
      <c r="G337" s="7">
        <f t="shared" si="28"/>
        <v>0</v>
      </c>
      <c r="H337" s="25">
        <v>0.06</v>
      </c>
      <c r="I337" s="72"/>
      <c r="AX337" s="16">
        <v>39264</v>
      </c>
      <c r="AZ337" s="16">
        <f t="shared" si="29"/>
        <v>42522</v>
      </c>
      <c r="BA337" s="26">
        <f t="shared" si="31"/>
        <v>2</v>
      </c>
    </row>
    <row r="338" spans="2:53" ht="18" thickBot="1">
      <c r="B338" s="9" t="s">
        <v>362</v>
      </c>
      <c r="C338" s="14">
        <v>2007</v>
      </c>
      <c r="D338" s="28">
        <f t="shared" si="30"/>
        <v>62.129999999999995</v>
      </c>
      <c r="E338" s="6">
        <f>SUMIF('Borç Yapılandırma Verileri'!$B$4:$B$856,B338:$B$444,'Borç Yapılandırma Verileri'!$C$4:$C$1098)</f>
        <v>0</v>
      </c>
      <c r="F338" s="6">
        <f t="shared" si="27"/>
        <v>0</v>
      </c>
      <c r="G338" s="7">
        <f t="shared" si="28"/>
        <v>0</v>
      </c>
      <c r="H338" s="25">
        <v>0.85</v>
      </c>
      <c r="I338" s="72"/>
      <c r="AX338" s="16">
        <v>39295</v>
      </c>
      <c r="AZ338" s="16">
        <f t="shared" si="29"/>
        <v>42522</v>
      </c>
      <c r="BA338" s="26">
        <f t="shared" si="31"/>
        <v>2</v>
      </c>
    </row>
    <row r="339" spans="2:53" ht="18" thickBot="1">
      <c r="B339" s="8" t="s">
        <v>363</v>
      </c>
      <c r="C339" s="12">
        <v>2007</v>
      </c>
      <c r="D339" s="28">
        <f t="shared" si="30"/>
        <v>61.279999999999994</v>
      </c>
      <c r="E339" s="6">
        <f>SUMIF('Borç Yapılandırma Verileri'!$B$4:$B$856,B339:$B$444,'Borç Yapılandırma Verileri'!$C$4:$C$1098)</f>
        <v>0</v>
      </c>
      <c r="F339" s="13">
        <f t="shared" si="27"/>
        <v>0</v>
      </c>
      <c r="G339" s="7">
        <f t="shared" si="28"/>
        <v>0</v>
      </c>
      <c r="H339" s="25">
        <v>1.02</v>
      </c>
      <c r="I339" s="72"/>
      <c r="AX339" s="16">
        <v>39326</v>
      </c>
      <c r="AZ339" s="16">
        <f t="shared" si="29"/>
        <v>42522</v>
      </c>
      <c r="BA339" s="26">
        <f t="shared" si="31"/>
        <v>2</v>
      </c>
    </row>
    <row r="340" spans="2:53" ht="18" thickBot="1">
      <c r="B340" s="9" t="s">
        <v>364</v>
      </c>
      <c r="C340" s="14">
        <v>2007</v>
      </c>
      <c r="D340" s="28">
        <f t="shared" si="30"/>
        <v>60.25999999999999</v>
      </c>
      <c r="E340" s="6">
        <f>SUMIF('Borç Yapılandırma Verileri'!$B$4:$B$856,B340:$B$444,'Borç Yapılandırma Verileri'!$C$4:$C$1098)</f>
        <v>0</v>
      </c>
      <c r="F340" s="6">
        <f t="shared" si="27"/>
        <v>0</v>
      </c>
      <c r="G340" s="7">
        <f t="shared" si="28"/>
        <v>0</v>
      </c>
      <c r="H340" s="25">
        <v>-0.13</v>
      </c>
      <c r="I340" s="72"/>
      <c r="AX340" s="16">
        <v>39356</v>
      </c>
      <c r="AZ340" s="16">
        <f t="shared" si="29"/>
        <v>42522</v>
      </c>
      <c r="BA340" s="26">
        <f t="shared" si="31"/>
        <v>2</v>
      </c>
    </row>
    <row r="341" spans="2:53" ht="18" thickBot="1">
      <c r="B341" s="8" t="s">
        <v>365</v>
      </c>
      <c r="C341" s="12">
        <v>2007</v>
      </c>
      <c r="D341" s="28">
        <f t="shared" si="30"/>
        <v>60.38999999999999</v>
      </c>
      <c r="E341" s="6">
        <f>SUMIF('Borç Yapılandırma Verileri'!$B$4:$B$856,B341:$B$444,'Borç Yapılandırma Verileri'!$C$4:$C$1098)</f>
        <v>0</v>
      </c>
      <c r="F341" s="13">
        <f t="shared" si="27"/>
        <v>0</v>
      </c>
      <c r="G341" s="7">
        <f t="shared" si="28"/>
        <v>0</v>
      </c>
      <c r="H341" s="25">
        <v>0.89</v>
      </c>
      <c r="I341" s="72"/>
      <c r="AX341" s="16">
        <v>39387</v>
      </c>
      <c r="AZ341" s="16">
        <f t="shared" si="29"/>
        <v>42522</v>
      </c>
      <c r="BA341" s="26">
        <f t="shared" si="31"/>
        <v>2</v>
      </c>
    </row>
    <row r="342" spans="2:53" ht="18" thickBot="1">
      <c r="B342" s="9" t="s">
        <v>366</v>
      </c>
      <c r="C342" s="14">
        <v>2007</v>
      </c>
      <c r="D342" s="28">
        <f t="shared" si="30"/>
        <v>59.49999999999999</v>
      </c>
      <c r="E342" s="6">
        <f>SUMIF('Borç Yapılandırma Verileri'!$B$4:$B$856,B342:$B$444,'Borç Yapılandırma Verileri'!$C$4:$C$1098)</f>
        <v>0</v>
      </c>
      <c r="F342" s="6">
        <f t="shared" si="27"/>
        <v>0</v>
      </c>
      <c r="G342" s="7">
        <f t="shared" si="28"/>
        <v>0</v>
      </c>
      <c r="H342" s="25">
        <v>0.15</v>
      </c>
      <c r="I342" s="72"/>
      <c r="AX342" s="16">
        <v>39417</v>
      </c>
      <c r="AZ342" s="16">
        <f t="shared" si="29"/>
        <v>42522</v>
      </c>
      <c r="BA342" s="26">
        <f t="shared" si="31"/>
        <v>2</v>
      </c>
    </row>
    <row r="343" spans="2:53" ht="18" thickBot="1">
      <c r="B343" s="8" t="s">
        <v>367</v>
      </c>
      <c r="C343" s="12">
        <v>2008</v>
      </c>
      <c r="D343" s="28">
        <f t="shared" si="30"/>
        <v>59.349999999999994</v>
      </c>
      <c r="E343" s="6">
        <f>SUMIF('Borç Yapılandırma Verileri'!$B$4:$B$856,B343:$B$444,'Borç Yapılandırma Verileri'!$C$4:$C$1098)</f>
        <v>0</v>
      </c>
      <c r="F343" s="13">
        <f t="shared" si="27"/>
        <v>0</v>
      </c>
      <c r="G343" s="7">
        <f t="shared" si="28"/>
        <v>0</v>
      </c>
      <c r="H343" s="25">
        <v>0.42</v>
      </c>
      <c r="I343" s="72"/>
      <c r="AX343" s="16">
        <v>39448</v>
      </c>
      <c r="AZ343" s="16">
        <f t="shared" si="29"/>
        <v>42522</v>
      </c>
      <c r="BA343" s="26">
        <f t="shared" si="31"/>
        <v>2</v>
      </c>
    </row>
    <row r="344" spans="2:53" ht="18" thickBot="1">
      <c r="B344" s="9" t="s">
        <v>368</v>
      </c>
      <c r="C344" s="14">
        <v>2008</v>
      </c>
      <c r="D344" s="28">
        <f t="shared" si="30"/>
        <v>58.92999999999999</v>
      </c>
      <c r="E344" s="6">
        <f>SUMIF('Borç Yapılandırma Verileri'!$B$4:$B$856,B344:$B$444,'Borç Yapılandırma Verileri'!$C$4:$C$1098)</f>
        <v>0</v>
      </c>
      <c r="F344" s="6">
        <f t="shared" si="27"/>
        <v>0</v>
      </c>
      <c r="G344" s="7">
        <f t="shared" si="28"/>
        <v>0</v>
      </c>
      <c r="H344" s="25">
        <v>2.56</v>
      </c>
      <c r="I344" s="72"/>
      <c r="AX344" s="16">
        <v>39479</v>
      </c>
      <c r="AZ344" s="16">
        <f t="shared" si="29"/>
        <v>42522</v>
      </c>
      <c r="BA344" s="26">
        <f t="shared" si="31"/>
        <v>2</v>
      </c>
    </row>
    <row r="345" spans="2:53" ht="18" customHeight="1" thickBot="1">
      <c r="B345" s="8" t="s">
        <v>369</v>
      </c>
      <c r="C345" s="12">
        <v>2008</v>
      </c>
      <c r="D345" s="28">
        <f t="shared" si="30"/>
        <v>56.36999999999999</v>
      </c>
      <c r="E345" s="6">
        <f>SUMIF('Borç Yapılandırma Verileri'!$B$4:$B$856,B345:$B$444,'Borç Yapılandırma Verileri'!$C$4:$C$1098)</f>
        <v>0</v>
      </c>
      <c r="F345" s="13">
        <f t="shared" si="27"/>
        <v>0</v>
      </c>
      <c r="G345" s="7">
        <f t="shared" si="28"/>
        <v>0</v>
      </c>
      <c r="H345" s="25">
        <v>3.17</v>
      </c>
      <c r="I345" s="72"/>
      <c r="AX345" s="16">
        <v>39508</v>
      </c>
      <c r="AZ345" s="16">
        <f t="shared" si="29"/>
        <v>42522</v>
      </c>
      <c r="BA345" s="26">
        <f t="shared" si="31"/>
        <v>2</v>
      </c>
    </row>
    <row r="346" spans="2:53" ht="18" thickBot="1">
      <c r="B346" s="9" t="s">
        <v>370</v>
      </c>
      <c r="C346" s="14">
        <v>2008</v>
      </c>
      <c r="D346" s="28">
        <f t="shared" si="30"/>
        <v>53.19999999999999</v>
      </c>
      <c r="E346" s="6">
        <f>SUMIF('Borç Yapılandırma Verileri'!$B$4:$B$856,B346:$B$444,'Borç Yapılandırma Verileri'!$C$4:$C$1098)</f>
        <v>0</v>
      </c>
      <c r="F346" s="6">
        <f t="shared" si="27"/>
        <v>0</v>
      </c>
      <c r="G346" s="7">
        <f t="shared" si="28"/>
        <v>0</v>
      </c>
      <c r="H346" s="25">
        <v>4.5</v>
      </c>
      <c r="I346" s="72"/>
      <c r="AX346" s="16">
        <v>39539</v>
      </c>
      <c r="AZ346" s="16">
        <f t="shared" si="29"/>
        <v>42522</v>
      </c>
      <c r="BA346" s="26">
        <f t="shared" si="31"/>
        <v>2</v>
      </c>
    </row>
    <row r="347" spans="2:53" ht="18" thickBot="1">
      <c r="B347" s="8" t="s">
        <v>371</v>
      </c>
      <c r="C347" s="12">
        <v>2008</v>
      </c>
      <c r="D347" s="28">
        <f t="shared" si="30"/>
        <v>48.69999999999999</v>
      </c>
      <c r="E347" s="6">
        <f>SUMIF('Borç Yapılandırma Verileri'!$B$4:$B$856,B347:$B$444,'Borç Yapılandırma Verileri'!$C$4:$C$1098)</f>
        <v>0</v>
      </c>
      <c r="F347" s="13">
        <f t="shared" si="27"/>
        <v>0</v>
      </c>
      <c r="G347" s="7">
        <f t="shared" si="28"/>
        <v>0</v>
      </c>
      <c r="H347" s="25">
        <v>2.12</v>
      </c>
      <c r="I347" s="72"/>
      <c r="AX347" s="16">
        <v>39569</v>
      </c>
      <c r="AZ347" s="16">
        <f t="shared" si="29"/>
        <v>42522</v>
      </c>
      <c r="BA347" s="26">
        <f t="shared" si="31"/>
        <v>2</v>
      </c>
    </row>
    <row r="348" spans="2:53" ht="18" thickBot="1">
      <c r="B348" s="9" t="s">
        <v>372</v>
      </c>
      <c r="C348" s="14">
        <v>2008</v>
      </c>
      <c r="D348" s="28">
        <f t="shared" si="30"/>
        <v>46.57999999999999</v>
      </c>
      <c r="E348" s="6">
        <f>SUMIF('Borç Yapılandırma Verileri'!$B$4:$B$856,B348:$B$444,'Borç Yapılandırma Verileri'!$C$4:$C$1098)</f>
        <v>0</v>
      </c>
      <c r="F348" s="6">
        <f aca="true" t="shared" si="32" ref="F348:F379">IF(E348&gt;0,E348*D348/100,0)</f>
        <v>0</v>
      </c>
      <c r="G348" s="7">
        <f t="shared" si="28"/>
        <v>0</v>
      </c>
      <c r="H348" s="25">
        <v>0.32</v>
      </c>
      <c r="I348" s="72"/>
      <c r="AX348" s="16">
        <v>39600</v>
      </c>
      <c r="AZ348" s="16">
        <f t="shared" si="29"/>
        <v>42522</v>
      </c>
      <c r="BA348" s="26">
        <f t="shared" si="31"/>
        <v>2</v>
      </c>
    </row>
    <row r="349" spans="2:53" ht="18" thickBot="1">
      <c r="B349" s="8" t="s">
        <v>373</v>
      </c>
      <c r="C349" s="12">
        <v>2008</v>
      </c>
      <c r="D349" s="28">
        <f t="shared" si="30"/>
        <v>46.25999999999999</v>
      </c>
      <c r="E349" s="6">
        <f>SUMIF('Borç Yapılandırma Verileri'!$B$4:$B$856,B349:$B$444,'Borç Yapılandırma Verileri'!$C$4:$C$1098)</f>
        <v>0</v>
      </c>
      <c r="F349" s="13">
        <f t="shared" si="32"/>
        <v>0</v>
      </c>
      <c r="G349" s="7">
        <f t="shared" si="28"/>
        <v>0</v>
      </c>
      <c r="H349" s="25">
        <v>1.25</v>
      </c>
      <c r="I349" s="72"/>
      <c r="AX349" s="16">
        <v>39630</v>
      </c>
      <c r="AZ349" s="16">
        <f t="shared" si="29"/>
        <v>42522</v>
      </c>
      <c r="BA349" s="26">
        <f t="shared" si="31"/>
        <v>2</v>
      </c>
    </row>
    <row r="350" spans="2:53" ht="18" thickBot="1">
      <c r="B350" s="9" t="s">
        <v>374</v>
      </c>
      <c r="C350" s="14">
        <v>2008</v>
      </c>
      <c r="D350" s="28">
        <f t="shared" si="30"/>
        <v>45.00999999999999</v>
      </c>
      <c r="E350" s="6">
        <f>SUMIF('Borç Yapılandırma Verileri'!$B$4:$B$856,B350:$B$444,'Borç Yapılandırma Verileri'!$C$4:$C$1098)</f>
        <v>0</v>
      </c>
      <c r="F350" s="6">
        <f t="shared" si="32"/>
        <v>0</v>
      </c>
      <c r="G350" s="7">
        <f t="shared" si="28"/>
        <v>0</v>
      </c>
      <c r="H350" s="25">
        <v>-2.34</v>
      </c>
      <c r="I350" s="72"/>
      <c r="AX350" s="16">
        <v>39661</v>
      </c>
      <c r="AZ350" s="16">
        <f t="shared" si="29"/>
        <v>42522</v>
      </c>
      <c r="BA350" s="26">
        <f t="shared" si="31"/>
        <v>2</v>
      </c>
    </row>
    <row r="351" spans="2:53" ht="18" thickBot="1">
      <c r="B351" s="8" t="s">
        <v>375</v>
      </c>
      <c r="C351" s="12">
        <v>2008</v>
      </c>
      <c r="D351" s="28">
        <f t="shared" si="30"/>
        <v>47.349999999999994</v>
      </c>
      <c r="E351" s="6">
        <f>SUMIF('Borç Yapılandırma Verileri'!$B$4:$B$856,B351:$B$444,'Borç Yapılandırma Verileri'!$C$4:$C$1098)</f>
        <v>0</v>
      </c>
      <c r="F351" s="13">
        <f t="shared" si="32"/>
        <v>0</v>
      </c>
      <c r="G351" s="7">
        <f t="shared" si="28"/>
        <v>0</v>
      </c>
      <c r="H351" s="25">
        <v>-0.9</v>
      </c>
      <c r="I351" s="72"/>
      <c r="AX351" s="16">
        <v>39692</v>
      </c>
      <c r="AZ351" s="16">
        <f t="shared" si="29"/>
        <v>42522</v>
      </c>
      <c r="BA351" s="26">
        <f t="shared" si="31"/>
        <v>2</v>
      </c>
    </row>
    <row r="352" spans="2:53" ht="18" thickBot="1">
      <c r="B352" s="9" t="s">
        <v>376</v>
      </c>
      <c r="C352" s="14">
        <v>2008</v>
      </c>
      <c r="D352" s="28">
        <f t="shared" si="30"/>
        <v>48.24999999999999</v>
      </c>
      <c r="E352" s="6">
        <f>SUMIF('Borç Yapılandırma Verileri'!$B$4:$B$856,B352:$B$444,'Borç Yapılandırma Verileri'!$C$4:$C$1098)</f>
        <v>0</v>
      </c>
      <c r="F352" s="6">
        <f t="shared" si="32"/>
        <v>0</v>
      </c>
      <c r="G352" s="7">
        <f t="shared" si="28"/>
        <v>0</v>
      </c>
      <c r="H352" s="25">
        <v>0.57</v>
      </c>
      <c r="I352" s="72"/>
      <c r="AX352" s="16">
        <v>39722</v>
      </c>
      <c r="AZ352" s="16">
        <f t="shared" si="29"/>
        <v>42522</v>
      </c>
      <c r="BA352" s="26">
        <f t="shared" si="31"/>
        <v>2</v>
      </c>
    </row>
    <row r="353" spans="2:53" ht="18" thickBot="1">
      <c r="B353" s="8" t="s">
        <v>377</v>
      </c>
      <c r="C353" s="12">
        <v>2008</v>
      </c>
      <c r="D353" s="28">
        <f t="shared" si="30"/>
        <v>47.67999999999999</v>
      </c>
      <c r="E353" s="6">
        <f>SUMIF('Borç Yapılandırma Verileri'!$B$4:$B$856,B353:$B$444,'Borç Yapılandırma Verileri'!$C$4:$C$1098)</f>
        <v>0</v>
      </c>
      <c r="F353" s="13">
        <f t="shared" si="32"/>
        <v>0</v>
      </c>
      <c r="G353" s="7">
        <f t="shared" si="28"/>
        <v>0</v>
      </c>
      <c r="H353" s="25">
        <v>-0.03</v>
      </c>
      <c r="I353" s="72"/>
      <c r="AX353" s="16">
        <v>39753</v>
      </c>
      <c r="AZ353" s="16">
        <f t="shared" si="29"/>
        <v>42522</v>
      </c>
      <c r="BA353" s="26">
        <f t="shared" si="31"/>
        <v>2</v>
      </c>
    </row>
    <row r="354" spans="2:53" ht="18" thickBot="1">
      <c r="B354" s="9" t="s">
        <v>378</v>
      </c>
      <c r="C354" s="14">
        <v>2008</v>
      </c>
      <c r="D354" s="28">
        <f t="shared" si="30"/>
        <v>47.709999999999994</v>
      </c>
      <c r="E354" s="6">
        <f>SUMIF('Borç Yapılandırma Verileri'!$B$4:$B$856,B354:$B$444,'Borç Yapılandırma Verileri'!$C$4:$C$1098)</f>
        <v>0</v>
      </c>
      <c r="F354" s="6">
        <f t="shared" si="32"/>
        <v>0</v>
      </c>
      <c r="G354" s="7">
        <f t="shared" si="28"/>
        <v>0</v>
      </c>
      <c r="H354" s="25">
        <v>-3.54</v>
      </c>
      <c r="I354" s="72"/>
      <c r="AX354" s="16">
        <v>39783</v>
      </c>
      <c r="AZ354" s="16">
        <f t="shared" si="29"/>
        <v>42522</v>
      </c>
      <c r="BA354" s="26">
        <f t="shared" si="31"/>
        <v>2</v>
      </c>
    </row>
    <row r="355" spans="2:53" ht="18" thickBot="1">
      <c r="B355" s="8" t="s">
        <v>379</v>
      </c>
      <c r="C355" s="12">
        <v>2009</v>
      </c>
      <c r="D355" s="28">
        <f t="shared" si="30"/>
        <v>51.24999999999999</v>
      </c>
      <c r="E355" s="6">
        <f>SUMIF('Borç Yapılandırma Verileri'!$B$4:$B$856,B355:$B$444,'Borç Yapılandırma Verileri'!$C$4:$C$1098)</f>
        <v>0</v>
      </c>
      <c r="F355" s="13">
        <f t="shared" si="32"/>
        <v>0</v>
      </c>
      <c r="G355" s="7">
        <f t="shared" si="28"/>
        <v>0</v>
      </c>
      <c r="H355" s="25">
        <v>0.23</v>
      </c>
      <c r="I355" s="72"/>
      <c r="AX355" s="16">
        <v>39814</v>
      </c>
      <c r="AZ355" s="16">
        <f t="shared" si="29"/>
        <v>42522</v>
      </c>
      <c r="BA355" s="26">
        <f t="shared" si="31"/>
        <v>2</v>
      </c>
    </row>
    <row r="356" spans="2:53" ht="18" thickBot="1">
      <c r="B356" s="9" t="s">
        <v>380</v>
      </c>
      <c r="C356" s="14">
        <v>2009</v>
      </c>
      <c r="D356" s="28">
        <f t="shared" si="30"/>
        <v>51.019999999999996</v>
      </c>
      <c r="E356" s="6">
        <f>SUMIF('Borç Yapılandırma Verileri'!$B$4:$B$856,B356:$B$444,'Borç Yapılandırma Verileri'!$C$4:$C$1098)</f>
        <v>0</v>
      </c>
      <c r="F356" s="6">
        <f t="shared" si="32"/>
        <v>0</v>
      </c>
      <c r="G356" s="7">
        <f t="shared" si="28"/>
        <v>0</v>
      </c>
      <c r="H356" s="25">
        <v>1.17</v>
      </c>
      <c r="I356" s="72"/>
      <c r="AX356" s="16">
        <v>39845</v>
      </c>
      <c r="AZ356" s="16">
        <f t="shared" si="29"/>
        <v>42522</v>
      </c>
      <c r="BA356" s="26">
        <f t="shared" si="31"/>
        <v>2</v>
      </c>
    </row>
    <row r="357" spans="2:53" ht="18" thickBot="1">
      <c r="B357" s="8" t="s">
        <v>381</v>
      </c>
      <c r="C357" s="12">
        <v>2009</v>
      </c>
      <c r="D357" s="28">
        <f t="shared" si="30"/>
        <v>49.849999999999994</v>
      </c>
      <c r="E357" s="6">
        <f>SUMIF('Borç Yapılandırma Verileri'!$B$4:$B$856,B357:$B$444,'Borç Yapılandırma Verileri'!$C$4:$C$1098)</f>
        <v>0</v>
      </c>
      <c r="F357" s="13">
        <f t="shared" si="32"/>
        <v>0</v>
      </c>
      <c r="G357" s="7">
        <f t="shared" si="28"/>
        <v>0</v>
      </c>
      <c r="H357" s="25">
        <v>0.29</v>
      </c>
      <c r="I357" s="72"/>
      <c r="AX357" s="16">
        <v>39873</v>
      </c>
      <c r="AZ357" s="16">
        <f t="shared" si="29"/>
        <v>42522</v>
      </c>
      <c r="BA357" s="26">
        <f t="shared" si="31"/>
        <v>2</v>
      </c>
    </row>
    <row r="358" spans="2:53" ht="18" thickBot="1">
      <c r="B358" s="9" t="s">
        <v>382</v>
      </c>
      <c r="C358" s="14">
        <v>2009</v>
      </c>
      <c r="D358" s="28">
        <f t="shared" si="30"/>
        <v>49.559999999999995</v>
      </c>
      <c r="E358" s="6">
        <f>SUMIF('Borç Yapılandırma Verileri'!$B$4:$B$856,B358:$B$444,'Borç Yapılandırma Verileri'!$C$4:$C$1098)</f>
        <v>0</v>
      </c>
      <c r="F358" s="6">
        <f t="shared" si="32"/>
        <v>0</v>
      </c>
      <c r="G358" s="7">
        <f t="shared" si="28"/>
        <v>0</v>
      </c>
      <c r="H358" s="25">
        <v>0.65</v>
      </c>
      <c r="I358" s="72"/>
      <c r="AX358" s="16">
        <v>39904</v>
      </c>
      <c r="AZ358" s="16">
        <f t="shared" si="29"/>
        <v>42522</v>
      </c>
      <c r="BA358" s="26">
        <f t="shared" si="31"/>
        <v>2</v>
      </c>
    </row>
    <row r="359" spans="2:53" ht="15.75" customHeight="1" thickBot="1">
      <c r="B359" s="8" t="s">
        <v>383</v>
      </c>
      <c r="C359" s="12">
        <v>2009</v>
      </c>
      <c r="D359" s="28">
        <f t="shared" si="30"/>
        <v>48.91</v>
      </c>
      <c r="E359" s="6">
        <f>SUMIF('Borç Yapılandırma Verileri'!$B$4:$B$856,B359:$B$444,'Borç Yapılandırma Verileri'!$C$4:$C$1098)</f>
        <v>0</v>
      </c>
      <c r="F359" s="13">
        <f t="shared" si="32"/>
        <v>0</v>
      </c>
      <c r="G359" s="7">
        <f t="shared" si="28"/>
        <v>0</v>
      </c>
      <c r="H359" s="25">
        <v>-0.05</v>
      </c>
      <c r="I359" s="72"/>
      <c r="AX359" s="16">
        <v>39934</v>
      </c>
      <c r="AZ359" s="16">
        <f t="shared" si="29"/>
        <v>42522</v>
      </c>
      <c r="BA359" s="26">
        <f t="shared" si="31"/>
        <v>2</v>
      </c>
    </row>
    <row r="360" spans="2:53" ht="15.75" customHeight="1" thickBot="1">
      <c r="B360" s="9" t="s">
        <v>384</v>
      </c>
      <c r="C360" s="14">
        <v>2009</v>
      </c>
      <c r="D360" s="28">
        <f t="shared" si="30"/>
        <v>48.959999999999994</v>
      </c>
      <c r="E360" s="6">
        <f>SUMIF('Borç Yapılandırma Verileri'!$B$4:$B$856,B360:$B$444,'Borç Yapılandırma Verileri'!$C$4:$C$1098)</f>
        <v>0</v>
      </c>
      <c r="F360" s="6">
        <f t="shared" si="32"/>
        <v>0</v>
      </c>
      <c r="G360" s="7">
        <f t="shared" si="28"/>
        <v>0</v>
      </c>
      <c r="H360" s="25">
        <v>0.94</v>
      </c>
      <c r="I360" s="72"/>
      <c r="AX360" s="16">
        <v>39965</v>
      </c>
      <c r="AZ360" s="16">
        <f t="shared" si="29"/>
        <v>42522</v>
      </c>
      <c r="BA360" s="26">
        <f t="shared" si="31"/>
        <v>2</v>
      </c>
    </row>
    <row r="361" spans="2:53" ht="15.75" customHeight="1" thickBot="1">
      <c r="B361" s="8" t="s">
        <v>385</v>
      </c>
      <c r="C361" s="12">
        <v>2009</v>
      </c>
      <c r="D361" s="28">
        <f t="shared" si="30"/>
        <v>48.019999999999996</v>
      </c>
      <c r="E361" s="6">
        <f>SUMIF('Borç Yapılandırma Verileri'!$B$4:$B$856,B361:$B$444,'Borç Yapılandırma Verileri'!$C$4:$C$1098)</f>
        <v>0</v>
      </c>
      <c r="F361" s="13">
        <f t="shared" si="32"/>
        <v>0</v>
      </c>
      <c r="G361" s="7">
        <f t="shared" si="28"/>
        <v>0</v>
      </c>
      <c r="H361" s="25">
        <v>-0.71</v>
      </c>
      <c r="I361" s="72"/>
      <c r="AX361" s="16">
        <v>39995</v>
      </c>
      <c r="AZ361" s="16">
        <f t="shared" si="29"/>
        <v>42522</v>
      </c>
      <c r="BA361" s="26">
        <f t="shared" si="31"/>
        <v>2</v>
      </c>
    </row>
    <row r="362" spans="2:53" ht="15.75" customHeight="1" thickBot="1">
      <c r="B362" s="9" t="s">
        <v>386</v>
      </c>
      <c r="C362" s="14">
        <v>2009</v>
      </c>
      <c r="D362" s="28">
        <f t="shared" si="30"/>
        <v>48.73</v>
      </c>
      <c r="E362" s="6">
        <f>SUMIF('Borç Yapılandırma Verileri'!$B$4:$B$856,B362:$B$444,'Borç Yapılandırma Verileri'!$C$4:$C$1098)</f>
        <v>0</v>
      </c>
      <c r="F362" s="6">
        <f t="shared" si="32"/>
        <v>0</v>
      </c>
      <c r="G362" s="7">
        <f t="shared" si="28"/>
        <v>0</v>
      </c>
      <c r="H362" s="25">
        <v>0.42</v>
      </c>
      <c r="I362" s="72"/>
      <c r="AX362" s="16">
        <v>40026</v>
      </c>
      <c r="AZ362" s="16">
        <f t="shared" si="29"/>
        <v>42522</v>
      </c>
      <c r="BA362" s="26">
        <f t="shared" si="31"/>
        <v>2</v>
      </c>
    </row>
    <row r="363" spans="2:53" ht="18" thickBot="1">
      <c r="B363" s="8" t="s">
        <v>387</v>
      </c>
      <c r="C363" s="12">
        <v>2009</v>
      </c>
      <c r="D363" s="28">
        <f t="shared" si="30"/>
        <v>48.309999999999995</v>
      </c>
      <c r="E363" s="6">
        <f>SUMIF('Borç Yapılandırma Verileri'!$B$4:$B$856,B363:$B$444,'Borç Yapılandırma Verileri'!$C$4:$C$1098)</f>
        <v>0</v>
      </c>
      <c r="F363" s="13">
        <f t="shared" si="32"/>
        <v>0</v>
      </c>
      <c r="G363" s="7">
        <f t="shared" si="28"/>
        <v>0</v>
      </c>
      <c r="H363" s="25">
        <v>0.62</v>
      </c>
      <c r="I363" s="72"/>
      <c r="AX363" s="16">
        <v>40057</v>
      </c>
      <c r="AZ363" s="16">
        <f t="shared" si="29"/>
        <v>42522</v>
      </c>
      <c r="BA363" s="26">
        <f t="shared" si="31"/>
        <v>2</v>
      </c>
    </row>
    <row r="364" spans="2:53" ht="18" thickBot="1">
      <c r="B364" s="9" t="s">
        <v>388</v>
      </c>
      <c r="C364" s="14">
        <v>2009</v>
      </c>
      <c r="D364" s="28">
        <f t="shared" si="30"/>
        <v>47.69</v>
      </c>
      <c r="E364" s="6">
        <f>SUMIF('Borç Yapılandırma Verileri'!$B$4:$B$856,B364:$B$444,'Borç Yapılandırma Verileri'!$C$4:$C$1098)</f>
        <v>0</v>
      </c>
      <c r="F364" s="6">
        <f t="shared" si="32"/>
        <v>0</v>
      </c>
      <c r="G364" s="7">
        <f t="shared" si="28"/>
        <v>0</v>
      </c>
      <c r="H364" s="25">
        <v>0.28</v>
      </c>
      <c r="I364" s="72"/>
      <c r="AX364" s="16">
        <v>40087</v>
      </c>
      <c r="AZ364" s="16">
        <f t="shared" si="29"/>
        <v>42522</v>
      </c>
      <c r="BA364" s="26">
        <f t="shared" si="31"/>
        <v>2</v>
      </c>
    </row>
    <row r="365" spans="2:53" ht="18" thickBot="1">
      <c r="B365" s="8" t="s">
        <v>389</v>
      </c>
      <c r="C365" s="12">
        <v>2009</v>
      </c>
      <c r="D365" s="28">
        <f t="shared" si="30"/>
        <v>47.41</v>
      </c>
      <c r="E365" s="6">
        <f>SUMIF('Borç Yapılandırma Verileri'!$B$4:$B$856,B365:$B$444,'Borç Yapılandırma Verileri'!$C$4:$C$1098)</f>
        <v>0</v>
      </c>
      <c r="F365" s="13">
        <f t="shared" si="32"/>
        <v>0</v>
      </c>
      <c r="G365" s="7">
        <f t="shared" si="28"/>
        <v>0</v>
      </c>
      <c r="H365" s="25">
        <v>1.29</v>
      </c>
      <c r="I365" s="72"/>
      <c r="AX365" s="16">
        <v>40118</v>
      </c>
      <c r="AZ365" s="16">
        <f t="shared" si="29"/>
        <v>42522</v>
      </c>
      <c r="BA365" s="26">
        <f t="shared" si="31"/>
        <v>2</v>
      </c>
    </row>
    <row r="366" spans="2:53" ht="18" thickBot="1">
      <c r="B366" s="9" t="s">
        <v>390</v>
      </c>
      <c r="C366" s="14">
        <v>2009</v>
      </c>
      <c r="D366" s="28">
        <f t="shared" si="30"/>
        <v>46.12</v>
      </c>
      <c r="E366" s="6">
        <f>SUMIF('Borç Yapılandırma Verileri'!$B$4:$B$856,B366:$B$444,'Borç Yapılandırma Verileri'!$C$4:$C$1098)</f>
        <v>0</v>
      </c>
      <c r="F366" s="6">
        <f t="shared" si="32"/>
        <v>0</v>
      </c>
      <c r="G366" s="7">
        <f t="shared" si="28"/>
        <v>0</v>
      </c>
      <c r="H366" s="25">
        <v>0.66</v>
      </c>
      <c r="I366" s="72"/>
      <c r="AX366" s="16">
        <v>40148</v>
      </c>
      <c r="AZ366" s="16">
        <f t="shared" si="29"/>
        <v>42522</v>
      </c>
      <c r="BA366" s="26">
        <f t="shared" si="31"/>
        <v>2</v>
      </c>
    </row>
    <row r="367" spans="2:53" ht="18" thickBot="1">
      <c r="B367" s="8" t="s">
        <v>391</v>
      </c>
      <c r="C367" s="12">
        <v>2010</v>
      </c>
      <c r="D367" s="28">
        <f t="shared" si="30"/>
        <v>45.46</v>
      </c>
      <c r="E367" s="6">
        <f>SUMIF('Borç Yapılandırma Verileri'!$B$4:$B$856,B367:$B$444,'Borç Yapılandırma Verileri'!$C$4:$C$1098)</f>
        <v>0</v>
      </c>
      <c r="F367" s="13">
        <f t="shared" si="32"/>
        <v>0</v>
      </c>
      <c r="G367" s="7">
        <f t="shared" si="28"/>
        <v>0</v>
      </c>
      <c r="H367" s="25">
        <v>0.58</v>
      </c>
      <c r="I367" s="72"/>
      <c r="AX367" s="16">
        <v>40179</v>
      </c>
      <c r="AZ367" s="16">
        <f t="shared" si="29"/>
        <v>42522</v>
      </c>
      <c r="BA367" s="26">
        <f t="shared" si="31"/>
        <v>2</v>
      </c>
    </row>
    <row r="368" spans="2:53" ht="18" thickBot="1">
      <c r="B368" s="9" t="s">
        <v>392</v>
      </c>
      <c r="C368" s="14">
        <v>2010</v>
      </c>
      <c r="D368" s="28">
        <f t="shared" si="30"/>
        <v>44.88</v>
      </c>
      <c r="E368" s="6">
        <f>SUMIF('Borç Yapılandırma Verileri'!$B$4:$B$856,B368:$B$444,'Borç Yapılandırma Verileri'!$C$4:$C$1098)</f>
        <v>0</v>
      </c>
      <c r="F368" s="6">
        <f t="shared" si="32"/>
        <v>0</v>
      </c>
      <c r="G368" s="7">
        <f t="shared" si="28"/>
        <v>0</v>
      </c>
      <c r="H368" s="25">
        <v>1.66</v>
      </c>
      <c r="I368" s="72"/>
      <c r="AX368" s="16">
        <v>40210</v>
      </c>
      <c r="AZ368" s="16">
        <f t="shared" si="29"/>
        <v>42522</v>
      </c>
      <c r="BA368" s="26">
        <f t="shared" si="31"/>
        <v>2</v>
      </c>
    </row>
    <row r="369" spans="2:53" ht="18" thickBot="1">
      <c r="B369" s="8" t="s">
        <v>393</v>
      </c>
      <c r="C369" s="12">
        <v>2010</v>
      </c>
      <c r="D369" s="28">
        <f t="shared" si="30"/>
        <v>43.220000000000006</v>
      </c>
      <c r="E369" s="6">
        <f>SUMIF('Borç Yapılandırma Verileri'!$B$4:$B$856,B369:$B$444,'Borç Yapılandırma Verileri'!$C$4:$C$1098)</f>
        <v>0</v>
      </c>
      <c r="F369" s="13">
        <f t="shared" si="32"/>
        <v>0</v>
      </c>
      <c r="G369" s="7">
        <f t="shared" si="28"/>
        <v>0</v>
      </c>
      <c r="H369" s="25">
        <v>1.94</v>
      </c>
      <c r="I369" s="72"/>
      <c r="AX369" s="16">
        <v>40238</v>
      </c>
      <c r="AZ369" s="16">
        <f t="shared" si="29"/>
        <v>42522</v>
      </c>
      <c r="BA369" s="26">
        <f t="shared" si="31"/>
        <v>2</v>
      </c>
    </row>
    <row r="370" spans="2:53" ht="18" thickBot="1">
      <c r="B370" s="9" t="s">
        <v>394</v>
      </c>
      <c r="C370" s="14">
        <v>2010</v>
      </c>
      <c r="D370" s="28">
        <f t="shared" si="30"/>
        <v>41.28000000000001</v>
      </c>
      <c r="E370" s="6">
        <f>SUMIF('Borç Yapılandırma Verileri'!$B$4:$B$856,B370:$B$444,'Borç Yapılandırma Verileri'!$C$4:$C$1098)</f>
        <v>0</v>
      </c>
      <c r="F370" s="6">
        <f t="shared" si="32"/>
        <v>0</v>
      </c>
      <c r="G370" s="7">
        <f t="shared" si="28"/>
        <v>0</v>
      </c>
      <c r="H370" s="25">
        <v>2.35</v>
      </c>
      <c r="I370" s="72"/>
      <c r="AX370" s="16">
        <v>40269</v>
      </c>
      <c r="AZ370" s="16">
        <f t="shared" si="29"/>
        <v>42522</v>
      </c>
      <c r="BA370" s="26">
        <f t="shared" si="31"/>
        <v>2</v>
      </c>
    </row>
    <row r="371" spans="2:53" ht="18" thickBot="1">
      <c r="B371" s="8" t="s">
        <v>395</v>
      </c>
      <c r="C371" s="12">
        <v>2010</v>
      </c>
      <c r="D371" s="28">
        <f t="shared" si="30"/>
        <v>38.93000000000001</v>
      </c>
      <c r="E371" s="6">
        <f>SUMIF('Borç Yapılandırma Verileri'!$B$4:$B$856,B371:$B$444,'Borç Yapılandırma Verileri'!$C$4:$C$1098)</f>
        <v>0</v>
      </c>
      <c r="F371" s="13">
        <f t="shared" si="32"/>
        <v>0</v>
      </c>
      <c r="G371" s="7">
        <f t="shared" si="28"/>
        <v>0</v>
      </c>
      <c r="H371" s="25">
        <v>-1.15</v>
      </c>
      <c r="I371" s="72"/>
      <c r="AX371" s="16">
        <v>40299</v>
      </c>
      <c r="AZ371" s="16">
        <f t="shared" si="29"/>
        <v>42522</v>
      </c>
      <c r="BA371" s="26">
        <f t="shared" si="31"/>
        <v>2</v>
      </c>
    </row>
    <row r="372" spans="2:53" ht="18" thickBot="1">
      <c r="B372" s="9" t="s">
        <v>396</v>
      </c>
      <c r="C372" s="14">
        <v>2010</v>
      </c>
      <c r="D372" s="28">
        <f t="shared" si="30"/>
        <v>40.080000000000005</v>
      </c>
      <c r="E372" s="6">
        <f>SUMIF('Borç Yapılandırma Verileri'!$B$4:$B$856,B372:$B$444,'Borç Yapılandırma Verileri'!$C$4:$C$1098)</f>
        <v>0</v>
      </c>
      <c r="F372" s="6">
        <f t="shared" si="32"/>
        <v>0</v>
      </c>
      <c r="G372" s="7">
        <f t="shared" si="28"/>
        <v>0</v>
      </c>
      <c r="H372" s="25">
        <v>-0.5</v>
      </c>
      <c r="I372" s="72"/>
      <c r="AX372" s="16">
        <v>40330</v>
      </c>
      <c r="AZ372" s="16">
        <f t="shared" si="29"/>
        <v>42522</v>
      </c>
      <c r="BA372" s="26">
        <f t="shared" si="31"/>
        <v>2</v>
      </c>
    </row>
    <row r="373" spans="2:53" ht="18" thickBot="1">
      <c r="B373" s="8" t="s">
        <v>397</v>
      </c>
      <c r="C373" s="12">
        <v>2010</v>
      </c>
      <c r="D373" s="28">
        <f t="shared" si="30"/>
        <v>40.580000000000005</v>
      </c>
      <c r="E373" s="6">
        <f>SUMIF('Borç Yapılandırma Verileri'!$B$4:$B$856,B373:$B$444,'Borç Yapılandırma Verileri'!$C$4:$C$1098)</f>
        <v>0</v>
      </c>
      <c r="F373" s="13">
        <f t="shared" si="32"/>
        <v>0</v>
      </c>
      <c r="G373" s="7">
        <f t="shared" si="28"/>
        <v>0</v>
      </c>
      <c r="H373" s="25">
        <v>-0.16</v>
      </c>
      <c r="I373" s="72"/>
      <c r="AX373" s="16">
        <v>40360</v>
      </c>
      <c r="AZ373" s="16">
        <f t="shared" si="29"/>
        <v>42522</v>
      </c>
      <c r="BA373" s="26">
        <f t="shared" si="31"/>
        <v>2</v>
      </c>
    </row>
    <row r="374" spans="2:53" ht="18" thickBot="1">
      <c r="B374" s="9" t="s">
        <v>398</v>
      </c>
      <c r="C374" s="14">
        <v>2010</v>
      </c>
      <c r="D374" s="28">
        <f t="shared" si="30"/>
        <v>40.74</v>
      </c>
      <c r="E374" s="6">
        <f>SUMIF('Borç Yapılandırma Verileri'!$B$4:$B$856,B374:$B$444,'Borç Yapılandırma Verileri'!$C$4:$C$1098)</f>
        <v>0</v>
      </c>
      <c r="F374" s="6">
        <f t="shared" si="32"/>
        <v>0</v>
      </c>
      <c r="G374" s="7">
        <f t="shared" si="28"/>
        <v>0</v>
      </c>
      <c r="H374" s="25">
        <v>1.15</v>
      </c>
      <c r="I374" s="72"/>
      <c r="AX374" s="16">
        <v>40391</v>
      </c>
      <c r="AZ374" s="16">
        <f t="shared" si="29"/>
        <v>42522</v>
      </c>
      <c r="BA374" s="26">
        <f t="shared" si="31"/>
        <v>2</v>
      </c>
    </row>
    <row r="375" spans="2:53" ht="18" thickBot="1">
      <c r="B375" s="8" t="s">
        <v>399</v>
      </c>
      <c r="C375" s="12">
        <v>2010</v>
      </c>
      <c r="D375" s="28">
        <f t="shared" si="30"/>
        <v>39.59</v>
      </c>
      <c r="E375" s="6">
        <f>SUMIF('Borç Yapılandırma Verileri'!$B$4:$B$856,B375:$B$444,'Borç Yapılandırma Verileri'!$C$4:$C$1098)</f>
        <v>0</v>
      </c>
      <c r="F375" s="13">
        <f t="shared" si="32"/>
        <v>0</v>
      </c>
      <c r="G375" s="7">
        <f t="shared" si="28"/>
        <v>0</v>
      </c>
      <c r="H375" s="25">
        <v>0.51</v>
      </c>
      <c r="I375" s="72"/>
      <c r="AX375" s="16">
        <v>40422</v>
      </c>
      <c r="AZ375" s="16">
        <f t="shared" si="29"/>
        <v>42522</v>
      </c>
      <c r="BA375" s="26">
        <f t="shared" si="31"/>
        <v>2</v>
      </c>
    </row>
    <row r="376" spans="2:53" ht="15.75" customHeight="1" thickBot="1">
      <c r="B376" s="9" t="s">
        <v>400</v>
      </c>
      <c r="C376" s="14">
        <v>2010</v>
      </c>
      <c r="D376" s="28">
        <f t="shared" si="30"/>
        <v>39.080000000000005</v>
      </c>
      <c r="E376" s="6">
        <f>SUMIF('Borç Yapılandırma Verileri'!$B$4:$B$856,B376:$B$444,'Borç Yapılandırma Verileri'!$C$4:$C$1098)</f>
        <v>0</v>
      </c>
      <c r="F376" s="6">
        <f t="shared" si="32"/>
        <v>0</v>
      </c>
      <c r="G376" s="7">
        <f t="shared" si="28"/>
        <v>0</v>
      </c>
      <c r="H376" s="25">
        <v>1.21</v>
      </c>
      <c r="I376" s="72"/>
      <c r="AX376" s="16">
        <v>40452</v>
      </c>
      <c r="AZ376" s="16">
        <f t="shared" si="29"/>
        <v>42522</v>
      </c>
      <c r="BA376" s="26">
        <f t="shared" si="31"/>
        <v>2</v>
      </c>
    </row>
    <row r="377" spans="2:53" ht="15.75" customHeight="1" thickBot="1">
      <c r="B377" s="8" t="s">
        <v>401</v>
      </c>
      <c r="C377" s="12">
        <v>2010</v>
      </c>
      <c r="D377" s="28">
        <f t="shared" si="30"/>
        <v>37.870000000000005</v>
      </c>
      <c r="E377" s="6">
        <f>SUMIF('Borç Yapılandırma Verileri'!$B$4:$B$856,B377:$B$444,'Borç Yapılandırma Verileri'!$C$4:$C$1098)</f>
        <v>0</v>
      </c>
      <c r="F377" s="13">
        <f t="shared" si="32"/>
        <v>0</v>
      </c>
      <c r="G377" s="7">
        <f t="shared" si="28"/>
        <v>0</v>
      </c>
      <c r="H377" s="25">
        <v>-0.31</v>
      </c>
      <c r="I377" s="72"/>
      <c r="AX377" s="16">
        <v>40483</v>
      </c>
      <c r="AZ377" s="16">
        <f t="shared" si="29"/>
        <v>42522</v>
      </c>
      <c r="BA377" s="26">
        <f t="shared" si="31"/>
        <v>2</v>
      </c>
    </row>
    <row r="378" spans="2:53" ht="15.75" customHeight="1" thickBot="1">
      <c r="B378" s="9" t="s">
        <v>402</v>
      </c>
      <c r="C378" s="14">
        <v>2010</v>
      </c>
      <c r="D378" s="28">
        <f t="shared" si="30"/>
        <v>38.18000000000001</v>
      </c>
      <c r="E378" s="6">
        <f>SUMIF('Borç Yapılandırma Verileri'!$B$4:$B$856,B378:$B$444,'Borç Yapılandırma Verileri'!$C$4:$C$1098)</f>
        <v>0</v>
      </c>
      <c r="F378" s="6">
        <f t="shared" si="32"/>
        <v>0</v>
      </c>
      <c r="G378" s="7">
        <f t="shared" si="28"/>
        <v>0</v>
      </c>
      <c r="H378" s="25">
        <v>1.31</v>
      </c>
      <c r="I378" s="72"/>
      <c r="AX378" s="16">
        <v>40513</v>
      </c>
      <c r="AZ378" s="16">
        <f t="shared" si="29"/>
        <v>42522</v>
      </c>
      <c r="BA378" s="26">
        <f t="shared" si="31"/>
        <v>2</v>
      </c>
    </row>
    <row r="379" spans="2:53" ht="15" customHeight="1" thickBot="1">
      <c r="B379" s="8" t="s">
        <v>403</v>
      </c>
      <c r="C379" s="12">
        <v>2011</v>
      </c>
      <c r="D379" s="28">
        <f t="shared" si="30"/>
        <v>36.870000000000005</v>
      </c>
      <c r="E379" s="6">
        <f>SUMIF('Borç Yapılandırma Verileri'!$B$4:$B$856,B379:$B$444,'Borç Yapılandırma Verileri'!$C$4:$C$1098)</f>
        <v>0</v>
      </c>
      <c r="F379" s="13">
        <f t="shared" si="32"/>
        <v>0</v>
      </c>
      <c r="G379" s="7">
        <f t="shared" si="28"/>
        <v>0</v>
      </c>
      <c r="H379" s="25">
        <v>2.36</v>
      </c>
      <c r="I379" s="72"/>
      <c r="AX379" s="16">
        <v>40544</v>
      </c>
      <c r="AZ379" s="16">
        <f t="shared" si="29"/>
        <v>42522</v>
      </c>
      <c r="BA379" s="26">
        <f t="shared" si="31"/>
        <v>2</v>
      </c>
    </row>
    <row r="380" spans="2:53" ht="15" customHeight="1" thickBot="1">
      <c r="B380" s="9" t="s">
        <v>404</v>
      </c>
      <c r="C380" s="14">
        <v>2011</v>
      </c>
      <c r="D380" s="28">
        <f t="shared" si="30"/>
        <v>34.510000000000005</v>
      </c>
      <c r="E380" s="6">
        <f>SUMIF('Borç Yapılandırma Verileri'!$B$4:$B$856,B380:$B$444,'Borç Yapılandırma Verileri'!$C$4:$C$1098)</f>
        <v>0</v>
      </c>
      <c r="F380" s="13">
        <f aca="true" t="shared" si="33" ref="F380:F394">IF(E380&gt;0,E380*D380/100,0)</f>
        <v>0</v>
      </c>
      <c r="G380" s="7">
        <f aca="true" t="shared" si="34" ref="G380:G394">E380+F380</f>
        <v>0</v>
      </c>
      <c r="H380" s="25">
        <v>1.72</v>
      </c>
      <c r="I380" s="72"/>
      <c r="AX380" s="16">
        <v>40575</v>
      </c>
      <c r="AZ380" s="16">
        <f t="shared" si="29"/>
        <v>42522</v>
      </c>
      <c r="BA380" s="26">
        <f t="shared" si="31"/>
        <v>2</v>
      </c>
    </row>
    <row r="381" spans="2:53" ht="15" customHeight="1" thickBot="1">
      <c r="B381" s="8" t="s">
        <v>405</v>
      </c>
      <c r="C381" s="12">
        <v>2011</v>
      </c>
      <c r="D381" s="28">
        <f t="shared" si="30"/>
        <v>32.790000000000006</v>
      </c>
      <c r="E381" s="6">
        <f>SUMIF('Borç Yapılandırma Verileri'!$B$4:$B$856,B381:$B$444,'Borç Yapılandırma Verileri'!$C$4:$C$1098)</f>
        <v>0</v>
      </c>
      <c r="F381" s="13">
        <f t="shared" si="33"/>
        <v>0</v>
      </c>
      <c r="G381" s="7">
        <f t="shared" si="34"/>
        <v>0</v>
      </c>
      <c r="H381" s="25">
        <v>1.22</v>
      </c>
      <c r="I381" s="72"/>
      <c r="AX381" s="16">
        <v>40603</v>
      </c>
      <c r="AZ381" s="16">
        <f t="shared" si="29"/>
        <v>42522</v>
      </c>
      <c r="BA381" s="26">
        <f t="shared" si="31"/>
        <v>2</v>
      </c>
    </row>
    <row r="382" spans="2:53" ht="15" customHeight="1" thickBot="1">
      <c r="B382" s="9" t="s">
        <v>406</v>
      </c>
      <c r="C382" s="14">
        <v>2011</v>
      </c>
      <c r="D382" s="28">
        <f t="shared" si="30"/>
        <v>31.570000000000004</v>
      </c>
      <c r="E382" s="6">
        <f>SUMIF('Borç Yapılandırma Verileri'!$B$4:$B$856,B382:$B$444,'Borç Yapılandırma Verileri'!$C$4:$C$1098)</f>
        <v>0</v>
      </c>
      <c r="F382" s="13">
        <f t="shared" si="33"/>
        <v>0</v>
      </c>
      <c r="G382" s="7">
        <f t="shared" si="34"/>
        <v>0</v>
      </c>
      <c r="H382" s="25">
        <v>0.61</v>
      </c>
      <c r="I382" s="72"/>
      <c r="AX382" s="16">
        <v>40634</v>
      </c>
      <c r="AZ382" s="16">
        <f t="shared" si="29"/>
        <v>42522</v>
      </c>
      <c r="BA382" s="26">
        <f t="shared" si="31"/>
        <v>2</v>
      </c>
    </row>
    <row r="383" spans="2:53" ht="15" customHeight="1" thickBot="1">
      <c r="B383" s="8" t="s">
        <v>407</v>
      </c>
      <c r="C383" s="12">
        <v>2011</v>
      </c>
      <c r="D383" s="28">
        <f t="shared" si="30"/>
        <v>30.960000000000004</v>
      </c>
      <c r="E383" s="6">
        <f>SUMIF('Borç Yapılandırma Verileri'!$B$4:$B$856,B383:$B$444,'Borç Yapılandırma Verileri'!$C$4:$C$1098)</f>
        <v>0</v>
      </c>
      <c r="F383" s="13">
        <f t="shared" si="33"/>
        <v>0</v>
      </c>
      <c r="G383" s="7">
        <f t="shared" si="34"/>
        <v>0</v>
      </c>
      <c r="H383" s="25">
        <v>0.15</v>
      </c>
      <c r="I383" s="72"/>
      <c r="AX383" s="16">
        <v>40664</v>
      </c>
      <c r="AZ383" s="16">
        <f t="shared" si="29"/>
        <v>42522</v>
      </c>
      <c r="BA383" s="26">
        <f t="shared" si="31"/>
        <v>2</v>
      </c>
    </row>
    <row r="384" spans="2:53" ht="15" customHeight="1" thickBot="1">
      <c r="B384" s="9" t="s">
        <v>408</v>
      </c>
      <c r="C384" s="14">
        <v>2011</v>
      </c>
      <c r="D384" s="28">
        <f t="shared" si="30"/>
        <v>30.810000000000006</v>
      </c>
      <c r="E384" s="6">
        <f>SUMIF('Borç Yapılandırma Verileri'!$B$4:$B$856,B384:$B$444,'Borç Yapılandırma Verileri'!$C$4:$C$1098)</f>
        <v>0</v>
      </c>
      <c r="F384" s="13">
        <f t="shared" si="33"/>
        <v>0</v>
      </c>
      <c r="G384" s="7">
        <f t="shared" si="34"/>
        <v>0</v>
      </c>
      <c r="H384" s="25">
        <v>0.01</v>
      </c>
      <c r="I384" s="72"/>
      <c r="AX384" s="16">
        <v>40695</v>
      </c>
      <c r="AZ384" s="16">
        <f t="shared" si="29"/>
        <v>42522</v>
      </c>
      <c r="BA384" s="26">
        <f t="shared" si="31"/>
        <v>2</v>
      </c>
    </row>
    <row r="385" spans="2:53" ht="15" customHeight="1" thickBot="1">
      <c r="B385" s="8" t="s">
        <v>409</v>
      </c>
      <c r="C385" s="12">
        <v>2011</v>
      </c>
      <c r="D385" s="28">
        <f t="shared" si="30"/>
        <v>30.800000000000004</v>
      </c>
      <c r="E385" s="6">
        <f>SUMIF('Borç Yapılandırma Verileri'!$B$4:$B$856,B385:$B$444,'Borç Yapılandırma Verileri'!$C$4:$C$1098)</f>
        <v>0</v>
      </c>
      <c r="F385" s="13">
        <f t="shared" si="33"/>
        <v>0</v>
      </c>
      <c r="G385" s="7">
        <f t="shared" si="34"/>
        <v>0</v>
      </c>
      <c r="H385" s="25">
        <v>-0.03</v>
      </c>
      <c r="I385" s="72"/>
      <c r="AX385" s="16">
        <v>40725</v>
      </c>
      <c r="AZ385" s="16">
        <f t="shared" si="29"/>
        <v>42522</v>
      </c>
      <c r="BA385" s="26">
        <f t="shared" si="31"/>
        <v>2</v>
      </c>
    </row>
    <row r="386" spans="2:53" ht="15" customHeight="1" thickBot="1">
      <c r="B386" s="9" t="s">
        <v>410</v>
      </c>
      <c r="C386" s="14">
        <v>2011</v>
      </c>
      <c r="D386" s="28">
        <f t="shared" si="30"/>
        <v>30.830000000000005</v>
      </c>
      <c r="E386" s="6">
        <f>SUMIF('Borç Yapılandırma Verileri'!$B$4:$B$856,B386:$B$444,'Borç Yapılandırma Verileri'!$C$4:$C$1098)</f>
        <v>0</v>
      </c>
      <c r="F386" s="13">
        <f t="shared" si="33"/>
        <v>0</v>
      </c>
      <c r="G386" s="7">
        <f t="shared" si="34"/>
        <v>0</v>
      </c>
      <c r="H386" s="25">
        <v>1.76</v>
      </c>
      <c r="I386" s="72"/>
      <c r="AX386" s="16">
        <v>40756</v>
      </c>
      <c r="AZ386" s="16">
        <f t="shared" si="29"/>
        <v>42522</v>
      </c>
      <c r="BA386" s="26">
        <f t="shared" si="31"/>
        <v>2</v>
      </c>
    </row>
    <row r="387" spans="2:53" ht="15" customHeight="1" thickBot="1">
      <c r="B387" s="8" t="s">
        <v>411</v>
      </c>
      <c r="C387" s="12">
        <v>2011</v>
      </c>
      <c r="D387" s="28">
        <f t="shared" si="30"/>
        <v>29.070000000000004</v>
      </c>
      <c r="E387" s="6">
        <f>SUMIF('Borç Yapılandırma Verileri'!$B$4:$B$856,B387:$B$444,'Borç Yapılandırma Verileri'!$C$4:$C$1098)</f>
        <v>0</v>
      </c>
      <c r="F387" s="13">
        <f t="shared" si="33"/>
        <v>0</v>
      </c>
      <c r="G387" s="7">
        <f t="shared" si="34"/>
        <v>0</v>
      </c>
      <c r="H387" s="25">
        <v>1.55</v>
      </c>
      <c r="I387" s="72"/>
      <c r="AX387" s="16">
        <v>40787</v>
      </c>
      <c r="AZ387" s="16">
        <f t="shared" si="29"/>
        <v>42522</v>
      </c>
      <c r="BA387" s="26">
        <f t="shared" si="31"/>
        <v>2</v>
      </c>
    </row>
    <row r="388" spans="2:53" ht="15" customHeight="1" thickBot="1">
      <c r="B388" s="9" t="s">
        <v>412</v>
      </c>
      <c r="C388" s="14">
        <v>2011</v>
      </c>
      <c r="D388" s="28">
        <f t="shared" si="30"/>
        <v>27.520000000000003</v>
      </c>
      <c r="E388" s="6">
        <f>SUMIF('Borç Yapılandırma Verileri'!$B$4:$B$856,B388:$B$444,'Borç Yapılandırma Verileri'!$C$4:$C$1098)</f>
        <v>0</v>
      </c>
      <c r="F388" s="13">
        <f t="shared" si="33"/>
        <v>0</v>
      </c>
      <c r="G388" s="7">
        <f t="shared" si="34"/>
        <v>0</v>
      </c>
      <c r="H388" s="25">
        <v>1.6</v>
      </c>
      <c r="I388" s="72"/>
      <c r="AX388" s="16">
        <v>40817</v>
      </c>
      <c r="AZ388" s="16">
        <f t="shared" si="29"/>
        <v>42522</v>
      </c>
      <c r="BA388" s="26">
        <f t="shared" si="31"/>
        <v>2</v>
      </c>
    </row>
    <row r="389" spans="2:53" ht="15" customHeight="1" thickBot="1">
      <c r="B389" s="8" t="s">
        <v>413</v>
      </c>
      <c r="C389" s="12">
        <v>2011</v>
      </c>
      <c r="D389" s="28">
        <f t="shared" si="30"/>
        <v>25.92</v>
      </c>
      <c r="E389" s="6">
        <f>SUMIF('Borç Yapılandırma Verileri'!$B$4:$B$856,B389:$B$444,'Borç Yapılandırma Verileri'!$C$4:$C$1098)</f>
        <v>0</v>
      </c>
      <c r="F389" s="13">
        <f t="shared" si="33"/>
        <v>0</v>
      </c>
      <c r="G389" s="7">
        <f t="shared" si="34"/>
        <v>0</v>
      </c>
      <c r="H389" s="25">
        <v>0.65</v>
      </c>
      <c r="I389" s="72"/>
      <c r="AX389" s="16">
        <v>40848</v>
      </c>
      <c r="AZ389" s="16">
        <f t="shared" si="29"/>
        <v>42522</v>
      </c>
      <c r="BA389" s="26">
        <f t="shared" si="31"/>
        <v>2</v>
      </c>
    </row>
    <row r="390" spans="2:53" ht="15" customHeight="1" thickBot="1">
      <c r="B390" s="9" t="s">
        <v>414</v>
      </c>
      <c r="C390" s="14">
        <v>2011</v>
      </c>
      <c r="D390" s="28">
        <f t="shared" si="30"/>
        <v>25.270000000000003</v>
      </c>
      <c r="E390" s="6">
        <f>SUMIF('Borç Yapılandırma Verileri'!$B$4:$B$856,B390:$B$444,'Borç Yapılandırma Verileri'!$C$4:$C$1098)</f>
        <v>0</v>
      </c>
      <c r="F390" s="13">
        <f t="shared" si="33"/>
        <v>0</v>
      </c>
      <c r="G390" s="7">
        <f t="shared" si="34"/>
        <v>0</v>
      </c>
      <c r="H390" s="25">
        <v>1</v>
      </c>
      <c r="I390" s="72"/>
      <c r="AX390" s="16">
        <v>40878</v>
      </c>
      <c r="AZ390" s="16">
        <f t="shared" si="29"/>
        <v>42522</v>
      </c>
      <c r="BA390" s="26">
        <f t="shared" si="31"/>
        <v>2</v>
      </c>
    </row>
    <row r="391" spans="2:53" ht="15" customHeight="1" thickBot="1">
      <c r="B391" s="8" t="s">
        <v>415</v>
      </c>
      <c r="C391" s="12">
        <v>2012</v>
      </c>
      <c r="D391" s="28">
        <f t="shared" si="30"/>
        <v>24.270000000000003</v>
      </c>
      <c r="E391" s="6">
        <f>SUMIF('Borç Yapılandırma Verileri'!$B$4:$B$856,B391:$B$444,'Borç Yapılandırma Verileri'!$C$4:$C$1098)</f>
        <v>0</v>
      </c>
      <c r="F391" s="13">
        <f t="shared" si="33"/>
        <v>0</v>
      </c>
      <c r="G391" s="7">
        <f t="shared" si="34"/>
        <v>0</v>
      </c>
      <c r="H391" s="25">
        <v>0.38</v>
      </c>
      <c r="I391" s="72"/>
      <c r="AX391" s="16">
        <v>40909</v>
      </c>
      <c r="AZ391" s="16">
        <f aca="true" t="shared" si="35" ref="AZ391:AZ444">$I$3</f>
        <v>42522</v>
      </c>
      <c r="BA391" s="26">
        <f t="shared" si="31"/>
        <v>2</v>
      </c>
    </row>
    <row r="392" spans="2:53" ht="15" customHeight="1" thickBot="1">
      <c r="B392" s="9" t="s">
        <v>416</v>
      </c>
      <c r="C392" s="14">
        <v>2012</v>
      </c>
      <c r="D392" s="28">
        <f aca="true" t="shared" si="36" ref="D392:D444">IF(BA392=2,D393+H392,H392)</f>
        <v>23.890000000000004</v>
      </c>
      <c r="E392" s="6">
        <f>SUMIF('Borç Yapılandırma Verileri'!$B$4:$B$856,B392:$B$444,'Borç Yapılandırma Verileri'!$C$4:$C$1098)</f>
        <v>0</v>
      </c>
      <c r="F392" s="13">
        <f t="shared" si="33"/>
        <v>0</v>
      </c>
      <c r="G392" s="7">
        <f t="shared" si="34"/>
        <v>0</v>
      </c>
      <c r="H392" s="25">
        <v>-0.09</v>
      </c>
      <c r="I392" s="72"/>
      <c r="AX392" s="16">
        <v>40940</v>
      </c>
      <c r="AZ392" s="16">
        <f t="shared" si="35"/>
        <v>42522</v>
      </c>
      <c r="BA392" s="26">
        <f aca="true" t="shared" si="37" ref="BA392:BA455">IF(AX392=AZ392,1,2)</f>
        <v>2</v>
      </c>
    </row>
    <row r="393" spans="2:53" ht="15" customHeight="1" thickBot="1">
      <c r="B393" s="8" t="s">
        <v>417</v>
      </c>
      <c r="C393" s="12">
        <v>2012</v>
      </c>
      <c r="D393" s="28">
        <f t="shared" si="36"/>
        <v>23.980000000000004</v>
      </c>
      <c r="E393" s="6">
        <f>SUMIF('Borç Yapılandırma Verileri'!$B$4:$B$856,B393:$B$444,'Borç Yapılandırma Verileri'!$C$4:$C$1098)</f>
        <v>0</v>
      </c>
      <c r="F393" s="13">
        <f t="shared" si="33"/>
        <v>0</v>
      </c>
      <c r="G393" s="7">
        <f t="shared" si="34"/>
        <v>0</v>
      </c>
      <c r="H393" s="25">
        <v>0.36</v>
      </c>
      <c r="I393" s="72"/>
      <c r="AX393" s="16">
        <v>40969</v>
      </c>
      <c r="AZ393" s="16">
        <f t="shared" si="35"/>
        <v>42522</v>
      </c>
      <c r="BA393" s="26">
        <f t="shared" si="37"/>
        <v>2</v>
      </c>
    </row>
    <row r="394" spans="2:53" ht="15" customHeight="1" thickBot="1">
      <c r="B394" s="9" t="s">
        <v>418</v>
      </c>
      <c r="C394" s="14">
        <v>2012</v>
      </c>
      <c r="D394" s="28">
        <f t="shared" si="36"/>
        <v>23.620000000000005</v>
      </c>
      <c r="E394" s="6">
        <f>SUMIF('Borç Yapılandırma Verileri'!$B$4:$B$856,B394:$B$444,'Borç Yapılandırma Verileri'!$C$4:$C$1098)</f>
        <v>0</v>
      </c>
      <c r="F394" s="13">
        <f t="shared" si="33"/>
        <v>0</v>
      </c>
      <c r="G394" s="7">
        <f t="shared" si="34"/>
        <v>0</v>
      </c>
      <c r="H394" s="25">
        <v>0.08</v>
      </c>
      <c r="I394" s="72"/>
      <c r="AX394" s="16">
        <v>41000</v>
      </c>
      <c r="AZ394" s="16">
        <f t="shared" si="35"/>
        <v>42522</v>
      </c>
      <c r="BA394" s="26">
        <f t="shared" si="37"/>
        <v>2</v>
      </c>
    </row>
    <row r="395" spans="2:53" ht="15" customHeight="1" thickBot="1">
      <c r="B395" s="8" t="s">
        <v>419</v>
      </c>
      <c r="C395" s="12">
        <v>2012</v>
      </c>
      <c r="D395" s="28">
        <f t="shared" si="36"/>
        <v>23.540000000000006</v>
      </c>
      <c r="E395" s="6">
        <f>SUMIF('Borç Yapılandırma Verileri'!$B$4:$B$856,B395:$B$444,'Borç Yapılandırma Verileri'!$C$4:$C$1098)</f>
        <v>0</v>
      </c>
      <c r="F395" s="13">
        <f aca="true" t="shared" si="38" ref="F395:F402">IF(E395&gt;0,E395*D395/100,0)</f>
        <v>0</v>
      </c>
      <c r="G395" s="7">
        <f aca="true" t="shared" si="39" ref="G395:G402">E395+F395</f>
        <v>0</v>
      </c>
      <c r="H395" s="25">
        <v>0.53</v>
      </c>
      <c r="I395" s="72"/>
      <c r="AX395" s="16">
        <v>41030</v>
      </c>
      <c r="AZ395" s="16">
        <f t="shared" si="35"/>
        <v>42522</v>
      </c>
      <c r="BA395" s="26">
        <f t="shared" si="37"/>
        <v>2</v>
      </c>
    </row>
    <row r="396" spans="2:53" ht="15" customHeight="1" thickBot="1">
      <c r="B396" s="9" t="s">
        <v>420</v>
      </c>
      <c r="C396" s="14">
        <v>2012</v>
      </c>
      <c r="D396" s="28">
        <f t="shared" si="36"/>
        <v>23.010000000000005</v>
      </c>
      <c r="E396" s="6">
        <f>SUMIF('Borç Yapılandırma Verileri'!$B$4:$B$856,B396:$B$444,'Borç Yapılandırma Verileri'!$C$4:$C$1098)</f>
        <v>0</v>
      </c>
      <c r="F396" s="13">
        <f t="shared" si="38"/>
        <v>0</v>
      </c>
      <c r="G396" s="7">
        <f t="shared" si="39"/>
        <v>0</v>
      </c>
      <c r="H396" s="25">
        <v>-1.49</v>
      </c>
      <c r="I396" s="72"/>
      <c r="AX396" s="16">
        <v>41061</v>
      </c>
      <c r="AZ396" s="16">
        <f t="shared" si="35"/>
        <v>42522</v>
      </c>
      <c r="BA396" s="26">
        <f t="shared" si="37"/>
        <v>2</v>
      </c>
    </row>
    <row r="397" spans="2:53" ht="15" customHeight="1" thickBot="1">
      <c r="B397" s="8" t="s">
        <v>421</v>
      </c>
      <c r="C397" s="12">
        <v>2012</v>
      </c>
      <c r="D397" s="28">
        <f t="shared" si="36"/>
        <v>24.500000000000004</v>
      </c>
      <c r="E397" s="6">
        <f>SUMIF('Borç Yapılandırma Verileri'!$B$4:$B$856,B397:$B$444,'Borç Yapılandırma Verileri'!$C$4:$C$1098)</f>
        <v>0</v>
      </c>
      <c r="F397" s="13">
        <f t="shared" si="38"/>
        <v>0</v>
      </c>
      <c r="G397" s="7">
        <f t="shared" si="39"/>
        <v>0</v>
      </c>
      <c r="H397" s="25">
        <v>-0.31</v>
      </c>
      <c r="I397" s="72"/>
      <c r="AX397" s="16">
        <v>41091</v>
      </c>
      <c r="AZ397" s="16">
        <f t="shared" si="35"/>
        <v>42522</v>
      </c>
      <c r="BA397" s="26">
        <f t="shared" si="37"/>
        <v>2</v>
      </c>
    </row>
    <row r="398" spans="2:53" ht="15" customHeight="1" thickBot="1">
      <c r="B398" s="9" t="s">
        <v>422</v>
      </c>
      <c r="C398" s="14">
        <v>2012</v>
      </c>
      <c r="D398" s="28">
        <f t="shared" si="36"/>
        <v>24.810000000000002</v>
      </c>
      <c r="E398" s="6">
        <f>SUMIF('Borç Yapılandırma Verileri'!$B$4:$B$856,B398:$B$444,'Borç Yapılandırma Verileri'!$C$4:$C$1098)</f>
        <v>0</v>
      </c>
      <c r="F398" s="13">
        <f t="shared" si="38"/>
        <v>0</v>
      </c>
      <c r="G398" s="7">
        <f t="shared" si="39"/>
        <v>0</v>
      </c>
      <c r="H398" s="25">
        <v>0.26</v>
      </c>
      <c r="I398" s="72"/>
      <c r="AX398" s="16">
        <v>41122</v>
      </c>
      <c r="AZ398" s="16">
        <f t="shared" si="35"/>
        <v>42522</v>
      </c>
      <c r="BA398" s="26">
        <f t="shared" si="37"/>
        <v>2</v>
      </c>
    </row>
    <row r="399" spans="2:53" ht="15" customHeight="1" thickBot="1">
      <c r="B399" s="8" t="s">
        <v>423</v>
      </c>
      <c r="C399" s="12">
        <v>2012</v>
      </c>
      <c r="D399" s="28">
        <f t="shared" si="36"/>
        <v>24.55</v>
      </c>
      <c r="E399" s="6">
        <f>SUMIF('Borç Yapılandırma Verileri'!$B$4:$B$856,B399:$B$444,'Borç Yapılandırma Verileri'!$C$4:$C$1098)</f>
        <v>0</v>
      </c>
      <c r="F399" s="13">
        <f t="shared" si="38"/>
        <v>0</v>
      </c>
      <c r="G399" s="7">
        <f t="shared" si="39"/>
        <v>0</v>
      </c>
      <c r="H399" s="25">
        <v>1.03</v>
      </c>
      <c r="I399" s="72"/>
      <c r="AX399" s="16">
        <v>41153</v>
      </c>
      <c r="AZ399" s="16">
        <f t="shared" si="35"/>
        <v>42522</v>
      </c>
      <c r="BA399" s="26">
        <f t="shared" si="37"/>
        <v>2</v>
      </c>
    </row>
    <row r="400" spans="2:53" ht="15" customHeight="1" thickBot="1">
      <c r="B400" s="9" t="s">
        <v>424</v>
      </c>
      <c r="C400" s="14">
        <v>2012</v>
      </c>
      <c r="D400" s="28">
        <f t="shared" si="36"/>
        <v>23.52</v>
      </c>
      <c r="E400" s="6">
        <f>SUMIF('Borç Yapılandırma Verileri'!$B$4:$B$856,B400:$B$444,'Borç Yapılandırma Verileri'!$C$4:$C$1098)</f>
        <v>0</v>
      </c>
      <c r="F400" s="13">
        <f t="shared" si="38"/>
        <v>0</v>
      </c>
      <c r="G400" s="7">
        <f t="shared" si="39"/>
        <v>0</v>
      </c>
      <c r="H400" s="25">
        <v>0.17</v>
      </c>
      <c r="I400" s="72"/>
      <c r="AX400" s="16">
        <v>41183</v>
      </c>
      <c r="AZ400" s="16">
        <f t="shared" si="35"/>
        <v>42522</v>
      </c>
      <c r="BA400" s="26">
        <f t="shared" si="37"/>
        <v>2</v>
      </c>
    </row>
    <row r="401" spans="2:53" ht="15" customHeight="1" thickBot="1">
      <c r="B401" s="8" t="s">
        <v>425</v>
      </c>
      <c r="C401" s="12">
        <v>2012</v>
      </c>
      <c r="D401" s="28">
        <f t="shared" si="36"/>
        <v>23.349999999999998</v>
      </c>
      <c r="E401" s="6">
        <f>SUMIF('Borç Yapılandırma Verileri'!$B$4:$B$856,B401:$B$444,'Borç Yapılandırma Verileri'!$C$4:$C$1098)</f>
        <v>0</v>
      </c>
      <c r="F401" s="13">
        <f t="shared" si="38"/>
        <v>0</v>
      </c>
      <c r="G401" s="7">
        <f t="shared" si="39"/>
        <v>0</v>
      </c>
      <c r="H401" s="25">
        <v>1.66</v>
      </c>
      <c r="I401" s="72"/>
      <c r="AX401" s="16">
        <v>41214</v>
      </c>
      <c r="AZ401" s="16">
        <f t="shared" si="35"/>
        <v>42522</v>
      </c>
      <c r="BA401" s="26">
        <f t="shared" si="37"/>
        <v>2</v>
      </c>
    </row>
    <row r="402" spans="2:53" ht="15" customHeight="1" thickBot="1">
      <c r="B402" s="9" t="s">
        <v>426</v>
      </c>
      <c r="C402" s="14">
        <v>2012</v>
      </c>
      <c r="D402" s="28">
        <f t="shared" si="36"/>
        <v>21.689999999999998</v>
      </c>
      <c r="E402" s="6">
        <f>SUMIF('Borç Yapılandırma Verileri'!$B$4:$B$856,B402:$B$444,'Borç Yapılandırma Verileri'!$C$4:$C$1098)</f>
        <v>0</v>
      </c>
      <c r="F402" s="13">
        <f t="shared" si="38"/>
        <v>0</v>
      </c>
      <c r="G402" s="7">
        <f t="shared" si="39"/>
        <v>0</v>
      </c>
      <c r="H402" s="25">
        <v>-0.12</v>
      </c>
      <c r="I402" s="72"/>
      <c r="AX402" s="16">
        <v>41244</v>
      </c>
      <c r="AZ402" s="16">
        <f t="shared" si="35"/>
        <v>42522</v>
      </c>
      <c r="BA402" s="26">
        <f t="shared" si="37"/>
        <v>2</v>
      </c>
    </row>
    <row r="403" spans="2:53" ht="15" customHeight="1" thickBot="1">
      <c r="B403" s="8" t="s">
        <v>427</v>
      </c>
      <c r="C403" s="12">
        <v>2013</v>
      </c>
      <c r="D403" s="28">
        <f t="shared" si="36"/>
        <v>21.81</v>
      </c>
      <c r="E403" s="6">
        <f>SUMIF('Borç Yapılandırma Verileri'!$B$4:$B$856,B403:$B$444,'Borç Yapılandırma Verileri'!$C$4:$C$1098)</f>
        <v>0</v>
      </c>
      <c r="F403" s="13">
        <f aca="true" t="shared" si="40" ref="F403:F456">IF(E403&gt;0,E403*D403/100,0)</f>
        <v>0</v>
      </c>
      <c r="G403" s="7">
        <f aca="true" t="shared" si="41" ref="G403:G456">E403+F403</f>
        <v>0</v>
      </c>
      <c r="H403" s="25">
        <v>-0.18</v>
      </c>
      <c r="I403" s="72"/>
      <c r="AX403" s="16">
        <v>41275</v>
      </c>
      <c r="AZ403" s="16">
        <f t="shared" si="35"/>
        <v>42522</v>
      </c>
      <c r="BA403" s="26">
        <f t="shared" si="37"/>
        <v>2</v>
      </c>
    </row>
    <row r="404" spans="2:53" ht="15" customHeight="1" thickBot="1">
      <c r="B404" s="9" t="s">
        <v>428</v>
      </c>
      <c r="C404" s="12">
        <v>2013</v>
      </c>
      <c r="D404" s="28">
        <f t="shared" si="36"/>
        <v>21.99</v>
      </c>
      <c r="E404" s="6">
        <f>SUMIF('Borç Yapılandırma Verileri'!$B$4:$B$856,B404:$B$444,'Borç Yapılandırma Verileri'!$C$4:$C$1098)</f>
        <v>0</v>
      </c>
      <c r="F404" s="13">
        <f t="shared" si="40"/>
        <v>0</v>
      </c>
      <c r="G404" s="7">
        <f t="shared" si="41"/>
        <v>0</v>
      </c>
      <c r="H404" s="25">
        <v>-0.13</v>
      </c>
      <c r="I404" s="72"/>
      <c r="AX404" s="16">
        <v>41306</v>
      </c>
      <c r="AZ404" s="16">
        <f t="shared" si="35"/>
        <v>42522</v>
      </c>
      <c r="BA404" s="26">
        <f t="shared" si="37"/>
        <v>2</v>
      </c>
    </row>
    <row r="405" spans="2:53" ht="15" customHeight="1" thickBot="1">
      <c r="B405" s="8" t="s">
        <v>429</v>
      </c>
      <c r="C405" s="12">
        <v>2013</v>
      </c>
      <c r="D405" s="28">
        <f t="shared" si="36"/>
        <v>22.119999999999997</v>
      </c>
      <c r="E405" s="6">
        <f>SUMIF('Borç Yapılandırma Verileri'!$B$4:$B$856,B405:$B$444,'Borç Yapılandırma Verileri'!$C$4:$C$1098)</f>
        <v>0</v>
      </c>
      <c r="F405" s="13">
        <f t="shared" si="40"/>
        <v>0</v>
      </c>
      <c r="G405" s="7">
        <f t="shared" si="41"/>
        <v>0</v>
      </c>
      <c r="H405" s="25">
        <v>0.81</v>
      </c>
      <c r="I405" s="72"/>
      <c r="AX405" s="16">
        <v>41334</v>
      </c>
      <c r="AZ405" s="16">
        <f t="shared" si="35"/>
        <v>42522</v>
      </c>
      <c r="BA405" s="26">
        <f t="shared" si="37"/>
        <v>2</v>
      </c>
    </row>
    <row r="406" spans="2:53" ht="15" customHeight="1" thickBot="1">
      <c r="B406" s="9" t="s">
        <v>430</v>
      </c>
      <c r="C406" s="12">
        <v>2013</v>
      </c>
      <c r="D406" s="28">
        <f t="shared" si="36"/>
        <v>21.31</v>
      </c>
      <c r="E406" s="6">
        <f>SUMIF('Borç Yapılandırma Verileri'!$B$4:$B$856,B406:$B$444,'Borç Yapılandırma Verileri'!$C$4:$C$1098)</f>
        <v>0</v>
      </c>
      <c r="F406" s="13">
        <f t="shared" si="40"/>
        <v>0</v>
      </c>
      <c r="G406" s="7">
        <f t="shared" si="41"/>
        <v>0</v>
      </c>
      <c r="H406" s="25">
        <v>-0.51</v>
      </c>
      <c r="I406" s="72"/>
      <c r="AX406" s="16">
        <v>41365</v>
      </c>
      <c r="AZ406" s="16">
        <f t="shared" si="35"/>
        <v>42522</v>
      </c>
      <c r="BA406" s="26">
        <f t="shared" si="37"/>
        <v>2</v>
      </c>
    </row>
    <row r="407" spans="2:53" ht="15" customHeight="1" thickBot="1">
      <c r="B407" s="8" t="s">
        <v>431</v>
      </c>
      <c r="C407" s="12">
        <v>2013</v>
      </c>
      <c r="D407" s="28">
        <f t="shared" si="36"/>
        <v>21.82</v>
      </c>
      <c r="E407" s="6">
        <f>SUMIF('Borç Yapılandırma Verileri'!$B$4:$B$856,B407:$B$444,'Borç Yapılandırma Verileri'!$C$4:$C$1098)</f>
        <v>0</v>
      </c>
      <c r="F407" s="13">
        <f t="shared" si="40"/>
        <v>0</v>
      </c>
      <c r="G407" s="7">
        <f t="shared" si="41"/>
        <v>0</v>
      </c>
      <c r="H407" s="25">
        <v>1</v>
      </c>
      <c r="I407" s="72"/>
      <c r="AX407" s="16">
        <v>41395</v>
      </c>
      <c r="AZ407" s="16">
        <f t="shared" si="35"/>
        <v>42522</v>
      </c>
      <c r="BA407" s="26">
        <f t="shared" si="37"/>
        <v>2</v>
      </c>
    </row>
    <row r="408" spans="2:53" ht="15" customHeight="1" thickBot="1">
      <c r="B408" s="9" t="s">
        <v>432</v>
      </c>
      <c r="C408" s="12">
        <v>2013</v>
      </c>
      <c r="D408" s="28">
        <f t="shared" si="36"/>
        <v>20.82</v>
      </c>
      <c r="E408" s="6">
        <f>SUMIF('Borç Yapılandırma Verileri'!$B$4:$B$856,B408:$B$444,'Borç Yapılandırma Verileri'!$C$4:$C$1098)</f>
        <v>0</v>
      </c>
      <c r="F408" s="13">
        <f t="shared" si="40"/>
        <v>0</v>
      </c>
      <c r="G408" s="7">
        <f t="shared" si="41"/>
        <v>0</v>
      </c>
      <c r="H408" s="25">
        <v>1.46</v>
      </c>
      <c r="I408" s="72"/>
      <c r="AX408" s="16">
        <v>41426</v>
      </c>
      <c r="AZ408" s="16">
        <f t="shared" si="35"/>
        <v>42522</v>
      </c>
      <c r="BA408" s="26">
        <f t="shared" si="37"/>
        <v>2</v>
      </c>
    </row>
    <row r="409" spans="2:53" ht="15" customHeight="1" thickBot="1">
      <c r="B409" s="8" t="s">
        <v>433</v>
      </c>
      <c r="C409" s="12">
        <v>2013</v>
      </c>
      <c r="D409" s="28">
        <f t="shared" si="36"/>
        <v>19.36</v>
      </c>
      <c r="E409" s="6">
        <f>SUMIF('Borç Yapılandırma Verileri'!$B$4:$B$856,B409:$B$444,'Borç Yapılandırma Verileri'!$C$4:$C$1098)</f>
        <v>0</v>
      </c>
      <c r="F409" s="13">
        <f t="shared" si="40"/>
        <v>0</v>
      </c>
      <c r="G409" s="7">
        <f t="shared" si="41"/>
        <v>0</v>
      </c>
      <c r="H409" s="25">
        <v>0.99</v>
      </c>
      <c r="I409" s="72"/>
      <c r="AX409" s="16">
        <v>41456</v>
      </c>
      <c r="AZ409" s="16">
        <f t="shared" si="35"/>
        <v>42522</v>
      </c>
      <c r="BA409" s="26">
        <f t="shared" si="37"/>
        <v>2</v>
      </c>
    </row>
    <row r="410" spans="2:53" ht="15" customHeight="1" thickBot="1">
      <c r="B410" s="9" t="s">
        <v>434</v>
      </c>
      <c r="C410" s="12">
        <v>2013</v>
      </c>
      <c r="D410" s="28">
        <f t="shared" si="36"/>
        <v>18.37</v>
      </c>
      <c r="E410" s="6">
        <f>SUMIF('Borç Yapılandırma Verileri'!$B$4:$B$856,B410:$B$444,'Borç Yapılandırma Verileri'!$C$4:$C$1098)</f>
        <v>0</v>
      </c>
      <c r="F410" s="13">
        <f t="shared" si="40"/>
        <v>0</v>
      </c>
      <c r="G410" s="7">
        <f t="shared" si="41"/>
        <v>0</v>
      </c>
      <c r="H410" s="25">
        <v>0.04</v>
      </c>
      <c r="I410" s="72"/>
      <c r="AX410" s="16">
        <v>41487</v>
      </c>
      <c r="AZ410" s="16">
        <f t="shared" si="35"/>
        <v>42522</v>
      </c>
      <c r="BA410" s="26">
        <f t="shared" si="37"/>
        <v>2</v>
      </c>
    </row>
    <row r="411" spans="2:53" ht="15" customHeight="1" thickBot="1">
      <c r="B411" s="8" t="s">
        <v>435</v>
      </c>
      <c r="C411" s="12">
        <v>2013</v>
      </c>
      <c r="D411" s="28">
        <f t="shared" si="36"/>
        <v>18.330000000000002</v>
      </c>
      <c r="E411" s="6">
        <f>SUMIF('Borç Yapılandırma Verileri'!$B$4:$B$856,B411:$B$444,'Borç Yapılandırma Verileri'!$C$4:$C$1098)</f>
        <v>0</v>
      </c>
      <c r="F411" s="13">
        <f t="shared" si="40"/>
        <v>0</v>
      </c>
      <c r="G411" s="7">
        <f t="shared" si="41"/>
        <v>0</v>
      </c>
      <c r="H411" s="25">
        <v>0.88</v>
      </c>
      <c r="I411" s="72"/>
      <c r="AX411" s="16">
        <v>41518</v>
      </c>
      <c r="AZ411" s="16">
        <f t="shared" si="35"/>
        <v>42522</v>
      </c>
      <c r="BA411" s="26">
        <f t="shared" si="37"/>
        <v>2</v>
      </c>
    </row>
    <row r="412" spans="2:53" ht="15" customHeight="1" thickBot="1">
      <c r="B412" s="9" t="s">
        <v>436</v>
      </c>
      <c r="C412" s="12">
        <v>2013</v>
      </c>
      <c r="D412" s="28">
        <f t="shared" si="36"/>
        <v>17.450000000000003</v>
      </c>
      <c r="E412" s="6">
        <f>SUMIF('Borç Yapılandırma Verileri'!$B$4:$B$856,B412:$B$444,'Borç Yapılandırma Verileri'!$C$4:$C$1098)</f>
        <v>0</v>
      </c>
      <c r="F412" s="13">
        <f t="shared" si="40"/>
        <v>0</v>
      </c>
      <c r="G412" s="7">
        <f t="shared" si="41"/>
        <v>0</v>
      </c>
      <c r="H412" s="25">
        <v>0.69</v>
      </c>
      <c r="I412" s="72"/>
      <c r="AX412" s="16">
        <v>41548</v>
      </c>
      <c r="AZ412" s="16">
        <f t="shared" si="35"/>
        <v>42522</v>
      </c>
      <c r="BA412" s="26">
        <f t="shared" si="37"/>
        <v>2</v>
      </c>
    </row>
    <row r="413" spans="2:53" ht="15" customHeight="1" thickBot="1">
      <c r="B413" s="8" t="s">
        <v>437</v>
      </c>
      <c r="C413" s="12">
        <v>2013</v>
      </c>
      <c r="D413" s="28">
        <f t="shared" si="36"/>
        <v>16.76</v>
      </c>
      <c r="E413" s="6">
        <f>SUMIF('Borç Yapılandırma Verileri'!$B$4:$B$856,B413:$B$444,'Borç Yapılandırma Verileri'!$C$4:$C$1098)</f>
        <v>0</v>
      </c>
      <c r="F413" s="13">
        <f t="shared" si="40"/>
        <v>0</v>
      </c>
      <c r="G413" s="7">
        <f t="shared" si="41"/>
        <v>0</v>
      </c>
      <c r="H413" s="25">
        <v>0.62</v>
      </c>
      <c r="I413" s="72"/>
      <c r="AX413" s="16">
        <v>41579</v>
      </c>
      <c r="AZ413" s="16">
        <f t="shared" si="35"/>
        <v>42522</v>
      </c>
      <c r="BA413" s="26">
        <f t="shared" si="37"/>
        <v>2</v>
      </c>
    </row>
    <row r="414" spans="2:53" ht="15" customHeight="1" thickBot="1">
      <c r="B414" s="9" t="s">
        <v>438</v>
      </c>
      <c r="C414" s="12">
        <v>2013</v>
      </c>
      <c r="D414" s="28">
        <f t="shared" si="36"/>
        <v>16.14</v>
      </c>
      <c r="E414" s="6">
        <f>SUMIF('Borç Yapılandırma Verileri'!$B$4:$B$856,B414:$B$444,'Borç Yapılandırma Verileri'!$C$4:$C$1098)</f>
        <v>0</v>
      </c>
      <c r="F414" s="13">
        <f t="shared" si="40"/>
        <v>0</v>
      </c>
      <c r="G414" s="7">
        <f t="shared" si="41"/>
        <v>0</v>
      </c>
      <c r="H414" s="25">
        <v>1.11</v>
      </c>
      <c r="I414" s="72"/>
      <c r="AX414" s="16">
        <v>41609</v>
      </c>
      <c r="AZ414" s="16">
        <f t="shared" si="35"/>
        <v>42522</v>
      </c>
      <c r="BA414" s="26">
        <f t="shared" si="37"/>
        <v>2</v>
      </c>
    </row>
    <row r="415" spans="2:53" ht="15" customHeight="1" thickBot="1">
      <c r="B415" s="8" t="s">
        <v>439</v>
      </c>
      <c r="C415" s="12">
        <v>2014</v>
      </c>
      <c r="D415" s="28">
        <f t="shared" si="36"/>
        <v>15.030000000000001</v>
      </c>
      <c r="E415" s="6">
        <f>SUMIF('Borç Yapılandırma Verileri'!$B$4:$B$856,B415:$B$444,'Borç Yapılandırma Verileri'!$C$4:$C$1098)</f>
        <v>0</v>
      </c>
      <c r="F415" s="13">
        <f t="shared" si="40"/>
        <v>0</v>
      </c>
      <c r="G415" s="7">
        <f t="shared" si="41"/>
        <v>0</v>
      </c>
      <c r="H415" s="25">
        <v>3.32</v>
      </c>
      <c r="I415" s="72"/>
      <c r="AX415" s="16">
        <v>41640</v>
      </c>
      <c r="AZ415" s="16">
        <f t="shared" si="35"/>
        <v>42522</v>
      </c>
      <c r="BA415" s="26">
        <f t="shared" si="37"/>
        <v>2</v>
      </c>
    </row>
    <row r="416" spans="2:53" ht="15" customHeight="1" thickBot="1">
      <c r="B416" s="9" t="s">
        <v>440</v>
      </c>
      <c r="C416" s="12">
        <v>2014</v>
      </c>
      <c r="D416" s="28">
        <f t="shared" si="36"/>
        <v>11.71</v>
      </c>
      <c r="E416" s="6">
        <f>SUMIF('Borç Yapılandırma Verileri'!$B$4:$B$856,B416:$B$444,'Borç Yapılandırma Verileri'!$C$4:$C$1098)</f>
        <v>0</v>
      </c>
      <c r="F416" s="13">
        <f t="shared" si="40"/>
        <v>0</v>
      </c>
      <c r="G416" s="7">
        <f t="shared" si="41"/>
        <v>0</v>
      </c>
      <c r="H416" s="25">
        <v>1.38</v>
      </c>
      <c r="I416" s="72"/>
      <c r="AX416" s="16">
        <v>41671</v>
      </c>
      <c r="AZ416" s="16">
        <f t="shared" si="35"/>
        <v>42522</v>
      </c>
      <c r="BA416" s="26">
        <f t="shared" si="37"/>
        <v>2</v>
      </c>
    </row>
    <row r="417" spans="2:53" ht="15" customHeight="1" thickBot="1">
      <c r="B417" s="8" t="s">
        <v>441</v>
      </c>
      <c r="C417" s="12">
        <v>2014</v>
      </c>
      <c r="D417" s="28">
        <f t="shared" si="36"/>
        <v>10.330000000000002</v>
      </c>
      <c r="E417" s="6">
        <f>SUMIF('Borç Yapılandırma Verileri'!$B$4:$B$856,B417:$B$444,'Borç Yapılandırma Verileri'!$C$4:$C$1098)</f>
        <v>0</v>
      </c>
      <c r="F417" s="13">
        <f t="shared" si="40"/>
        <v>0</v>
      </c>
      <c r="G417" s="7">
        <f t="shared" si="41"/>
        <v>0</v>
      </c>
      <c r="H417" s="25">
        <v>0.74</v>
      </c>
      <c r="I417" s="72"/>
      <c r="AX417" s="16">
        <v>41699</v>
      </c>
      <c r="AZ417" s="16">
        <f t="shared" si="35"/>
        <v>42522</v>
      </c>
      <c r="BA417" s="26">
        <f t="shared" si="37"/>
        <v>2</v>
      </c>
    </row>
    <row r="418" spans="2:53" ht="15" customHeight="1" thickBot="1">
      <c r="B418" s="9" t="s">
        <v>442</v>
      </c>
      <c r="C418" s="12">
        <v>2014</v>
      </c>
      <c r="D418" s="28">
        <f t="shared" si="36"/>
        <v>9.590000000000002</v>
      </c>
      <c r="E418" s="6">
        <f>SUMIF('Borç Yapılandırma Verileri'!$B$4:$B$856,B418:$B$444,'Borç Yapılandırma Verileri'!$C$4:$C$1098)</f>
        <v>0</v>
      </c>
      <c r="F418" s="13">
        <f t="shared" si="40"/>
        <v>0</v>
      </c>
      <c r="G418" s="7">
        <f t="shared" si="41"/>
        <v>0</v>
      </c>
      <c r="H418" s="25">
        <v>0.09</v>
      </c>
      <c r="I418" s="72"/>
      <c r="AX418" s="16">
        <v>41730</v>
      </c>
      <c r="AZ418" s="16">
        <f t="shared" si="35"/>
        <v>42522</v>
      </c>
      <c r="BA418" s="26">
        <f t="shared" si="37"/>
        <v>2</v>
      </c>
    </row>
    <row r="419" spans="2:53" ht="15" customHeight="1" thickBot="1">
      <c r="B419" s="8" t="s">
        <v>443</v>
      </c>
      <c r="C419" s="12">
        <v>2014</v>
      </c>
      <c r="D419" s="28">
        <f t="shared" si="36"/>
        <v>9.500000000000002</v>
      </c>
      <c r="E419" s="6">
        <f>SUMIF('Borç Yapılandırma Verileri'!$B$4:$B$856,B419:$B$444,'Borç Yapılandırma Verileri'!$C$4:$C$1098)</f>
        <v>0</v>
      </c>
      <c r="F419" s="13">
        <f t="shared" si="40"/>
        <v>0</v>
      </c>
      <c r="G419" s="7">
        <f t="shared" si="41"/>
        <v>0</v>
      </c>
      <c r="H419" s="25">
        <v>-0.52</v>
      </c>
      <c r="I419" s="72"/>
      <c r="AX419" s="16">
        <v>41760</v>
      </c>
      <c r="AZ419" s="16">
        <f t="shared" si="35"/>
        <v>42522</v>
      </c>
      <c r="BA419" s="26">
        <f t="shared" si="37"/>
        <v>2</v>
      </c>
    </row>
    <row r="420" spans="2:53" ht="15" customHeight="1" thickBot="1">
      <c r="B420" s="8" t="s">
        <v>444</v>
      </c>
      <c r="C420" s="12">
        <v>2014</v>
      </c>
      <c r="D420" s="28">
        <f t="shared" si="36"/>
        <v>10.020000000000001</v>
      </c>
      <c r="E420" s="6">
        <f>SUMIF('Borç Yapılandırma Verileri'!$B$4:$B$856,B420:$B$444,'Borç Yapılandırma Verileri'!$C$4:$C$1098)</f>
        <v>0</v>
      </c>
      <c r="F420" s="13">
        <f t="shared" si="40"/>
        <v>0</v>
      </c>
      <c r="G420" s="7">
        <f t="shared" si="41"/>
        <v>0</v>
      </c>
      <c r="H420" s="25">
        <v>0.06</v>
      </c>
      <c r="I420" s="72"/>
      <c r="AX420" s="16">
        <v>41791</v>
      </c>
      <c r="AZ420" s="16">
        <f t="shared" si="35"/>
        <v>42522</v>
      </c>
      <c r="BA420" s="26">
        <f t="shared" si="37"/>
        <v>2</v>
      </c>
    </row>
    <row r="421" spans="2:53" ht="15" customHeight="1" thickBot="1">
      <c r="B421" s="8" t="s">
        <v>445</v>
      </c>
      <c r="C421" s="12">
        <v>2014</v>
      </c>
      <c r="D421" s="28">
        <f t="shared" si="36"/>
        <v>9.96</v>
      </c>
      <c r="E421" s="6">
        <f>SUMIF('Borç Yapılandırma Verileri'!$B$4:$B$856,B421:$B$444,'Borç Yapılandırma Verileri'!$C$4:$C$1098)</f>
        <v>0</v>
      </c>
      <c r="F421" s="13">
        <f t="shared" si="40"/>
        <v>0</v>
      </c>
      <c r="G421" s="7">
        <f t="shared" si="41"/>
        <v>0</v>
      </c>
      <c r="H421" s="25">
        <v>0.73</v>
      </c>
      <c r="I421" s="72"/>
      <c r="AX421" s="16">
        <v>41821</v>
      </c>
      <c r="AZ421" s="16">
        <f t="shared" si="35"/>
        <v>42522</v>
      </c>
      <c r="BA421" s="26">
        <f t="shared" si="37"/>
        <v>2</v>
      </c>
    </row>
    <row r="422" spans="2:53" ht="15" customHeight="1" thickBot="1">
      <c r="B422" s="8" t="s">
        <v>446</v>
      </c>
      <c r="C422" s="12">
        <v>2014</v>
      </c>
      <c r="D422" s="28">
        <f t="shared" si="36"/>
        <v>9.23</v>
      </c>
      <c r="E422" s="6">
        <f>SUMIF('Borç Yapılandırma Verileri'!$B$4:$B$856,B422:$B$444,'Borç Yapılandırma Verileri'!$C$4:$C$1098)</f>
        <v>0</v>
      </c>
      <c r="F422" s="13">
        <f t="shared" si="40"/>
        <v>0</v>
      </c>
      <c r="G422" s="7">
        <f t="shared" si="41"/>
        <v>0</v>
      </c>
      <c r="H422" s="25">
        <v>0.42</v>
      </c>
      <c r="I422" s="72"/>
      <c r="AX422" s="16">
        <v>41852</v>
      </c>
      <c r="AZ422" s="16">
        <f t="shared" si="35"/>
        <v>42522</v>
      </c>
      <c r="BA422" s="26">
        <f t="shared" si="37"/>
        <v>2</v>
      </c>
    </row>
    <row r="423" spans="2:53" ht="15" customHeight="1" thickBot="1">
      <c r="B423" s="8" t="s">
        <v>447</v>
      </c>
      <c r="C423" s="12">
        <v>2014</v>
      </c>
      <c r="D423" s="28">
        <f t="shared" si="36"/>
        <v>8.81</v>
      </c>
      <c r="E423" s="6">
        <f>SUMIF('Borç Yapılandırma Verileri'!$B$4:$B$856,B423:$B$444,'Borç Yapılandırma Verileri'!$C$4:$C$1098)</f>
        <v>0</v>
      </c>
      <c r="F423" s="13">
        <f t="shared" si="40"/>
        <v>0</v>
      </c>
      <c r="G423" s="7">
        <f t="shared" si="41"/>
        <v>0</v>
      </c>
      <c r="H423" s="25">
        <v>0.85</v>
      </c>
      <c r="AX423" s="16">
        <v>41883</v>
      </c>
      <c r="AZ423" s="16">
        <f t="shared" si="35"/>
        <v>42522</v>
      </c>
      <c r="BA423" s="26">
        <f t="shared" si="37"/>
        <v>2</v>
      </c>
    </row>
    <row r="424" spans="2:53" ht="15" customHeight="1" thickBot="1">
      <c r="B424" s="8" t="s">
        <v>448</v>
      </c>
      <c r="C424" s="12">
        <v>2014</v>
      </c>
      <c r="D424" s="28">
        <f t="shared" si="36"/>
        <v>7.96</v>
      </c>
      <c r="E424" s="6">
        <f>SUMIF('Borç Yapılandırma Verileri'!$B$4:$B$856,B424:$B$444,'Borç Yapılandırma Verileri'!$C$4:$C$1098)</f>
        <v>0</v>
      </c>
      <c r="F424" s="13">
        <f t="shared" si="40"/>
        <v>0</v>
      </c>
      <c r="G424" s="7">
        <f t="shared" si="41"/>
        <v>0</v>
      </c>
      <c r="H424" s="25">
        <v>0.92</v>
      </c>
      <c r="AX424" s="16">
        <v>41913</v>
      </c>
      <c r="AZ424" s="16">
        <f t="shared" si="35"/>
        <v>42522</v>
      </c>
      <c r="BA424" s="26">
        <f t="shared" si="37"/>
        <v>2</v>
      </c>
    </row>
    <row r="425" spans="2:53" ht="15" customHeight="1" thickBot="1">
      <c r="B425" s="8" t="s">
        <v>449</v>
      </c>
      <c r="C425" s="12">
        <v>2014</v>
      </c>
      <c r="D425" s="28">
        <f t="shared" si="36"/>
        <v>7.04</v>
      </c>
      <c r="E425" s="6">
        <f>SUMIF('Borç Yapılandırma Verileri'!$B$4:$B$856,B425:$B$444,'Borç Yapılandırma Verileri'!$C$4:$C$1098)</f>
        <v>0</v>
      </c>
      <c r="F425" s="13">
        <f t="shared" si="40"/>
        <v>0</v>
      </c>
      <c r="G425" s="7">
        <f t="shared" si="41"/>
        <v>0</v>
      </c>
      <c r="H425" s="25">
        <v>-0.97</v>
      </c>
      <c r="AX425" s="16">
        <v>41944</v>
      </c>
      <c r="AZ425" s="16">
        <f t="shared" si="35"/>
        <v>42522</v>
      </c>
      <c r="BA425" s="26">
        <f t="shared" si="37"/>
        <v>2</v>
      </c>
    </row>
    <row r="426" spans="2:53" ht="15" customHeight="1" thickBot="1">
      <c r="B426" s="8" t="s">
        <v>450</v>
      </c>
      <c r="C426" s="12">
        <v>2014</v>
      </c>
      <c r="D426" s="28">
        <f t="shared" si="36"/>
        <v>8.01</v>
      </c>
      <c r="E426" s="6">
        <f>SUMIF('Borç Yapılandırma Verileri'!$B$4:$B$856,B426:$B$444,'Borç Yapılandırma Verileri'!$C$4:$C$1098)</f>
        <v>0</v>
      </c>
      <c r="F426" s="13">
        <f t="shared" si="40"/>
        <v>0</v>
      </c>
      <c r="G426" s="7">
        <f t="shared" si="41"/>
        <v>0</v>
      </c>
      <c r="H426" s="25">
        <v>-0.76</v>
      </c>
      <c r="AX426" s="16">
        <v>41974</v>
      </c>
      <c r="AZ426" s="16">
        <f t="shared" si="35"/>
        <v>42522</v>
      </c>
      <c r="BA426" s="26">
        <f t="shared" si="37"/>
        <v>2</v>
      </c>
    </row>
    <row r="427" spans="2:53" ht="15" customHeight="1" thickBot="1">
      <c r="B427" s="8" t="s">
        <v>451</v>
      </c>
      <c r="C427" s="12">
        <v>2015</v>
      </c>
      <c r="D427" s="28">
        <f t="shared" si="36"/>
        <v>8.77</v>
      </c>
      <c r="E427" s="6">
        <f>SUMIF('Borç Yapılandırma Verileri'!$B$4:$B$856,B427:$B$444,'Borç Yapılandırma Verileri'!$C$4:$C$1098)</f>
        <v>0</v>
      </c>
      <c r="F427" s="13">
        <f t="shared" si="40"/>
        <v>0</v>
      </c>
      <c r="G427" s="7">
        <f t="shared" si="41"/>
        <v>0</v>
      </c>
      <c r="H427" s="25">
        <v>0.33</v>
      </c>
      <c r="AX427" s="16">
        <v>42005</v>
      </c>
      <c r="AZ427" s="16">
        <f t="shared" si="35"/>
        <v>42522</v>
      </c>
      <c r="BA427" s="26">
        <f t="shared" si="37"/>
        <v>2</v>
      </c>
    </row>
    <row r="428" spans="2:53" ht="15" customHeight="1" thickBot="1">
      <c r="B428" s="8" t="s">
        <v>452</v>
      </c>
      <c r="C428" s="12">
        <v>2015</v>
      </c>
      <c r="D428" s="28">
        <f t="shared" si="36"/>
        <v>8.44</v>
      </c>
      <c r="E428" s="6">
        <f>SUMIF('Borç Yapılandırma Verileri'!$B$4:$B$856,B428:$B$444,'Borç Yapılandırma Verileri'!$C$4:$C$1098)</f>
        <v>0</v>
      </c>
      <c r="F428" s="13">
        <f t="shared" si="40"/>
        <v>0</v>
      </c>
      <c r="G428" s="7">
        <f t="shared" si="41"/>
        <v>0</v>
      </c>
      <c r="H428" s="25">
        <v>1.2</v>
      </c>
      <c r="AX428" s="16">
        <v>42036</v>
      </c>
      <c r="AZ428" s="16">
        <f t="shared" si="35"/>
        <v>42522</v>
      </c>
      <c r="BA428" s="26">
        <f t="shared" si="37"/>
        <v>2</v>
      </c>
    </row>
    <row r="429" spans="2:53" ht="15" customHeight="1" thickBot="1">
      <c r="B429" s="8" t="s">
        <v>453</v>
      </c>
      <c r="C429" s="12">
        <v>2015</v>
      </c>
      <c r="D429" s="28">
        <f t="shared" si="36"/>
        <v>7.24</v>
      </c>
      <c r="E429" s="6">
        <f>SUMIF('Borç Yapılandırma Verileri'!$B$4:$B$856,B429:$B$444,'Borç Yapılandırma Verileri'!$C$4:$C$1098)</f>
        <v>0</v>
      </c>
      <c r="F429" s="13">
        <f t="shared" si="40"/>
        <v>0</v>
      </c>
      <c r="G429" s="7">
        <f t="shared" si="41"/>
        <v>0</v>
      </c>
      <c r="H429" s="25">
        <v>1.05</v>
      </c>
      <c r="AX429" s="16">
        <v>42064</v>
      </c>
      <c r="AZ429" s="16">
        <f t="shared" si="35"/>
        <v>42522</v>
      </c>
      <c r="BA429" s="26">
        <f t="shared" si="37"/>
        <v>2</v>
      </c>
    </row>
    <row r="430" spans="2:53" ht="15" customHeight="1" thickBot="1">
      <c r="B430" s="8" t="s">
        <v>454</v>
      </c>
      <c r="C430" s="12">
        <v>2015</v>
      </c>
      <c r="D430" s="28">
        <f t="shared" si="36"/>
        <v>6.19</v>
      </c>
      <c r="E430" s="6">
        <f>SUMIF('Borç Yapılandırma Verileri'!$B$4:$B$856,B430:$B$444,'Borç Yapılandırma Verileri'!$C$4:$C$1098)</f>
        <v>0</v>
      </c>
      <c r="F430" s="13">
        <f t="shared" si="40"/>
        <v>0</v>
      </c>
      <c r="G430" s="7">
        <f t="shared" si="41"/>
        <v>0</v>
      </c>
      <c r="H430" s="25">
        <v>1.43</v>
      </c>
      <c r="AX430" s="16">
        <v>42095</v>
      </c>
      <c r="AZ430" s="16">
        <f t="shared" si="35"/>
        <v>42522</v>
      </c>
      <c r="BA430" s="26">
        <f t="shared" si="37"/>
        <v>2</v>
      </c>
    </row>
    <row r="431" spans="2:53" ht="15" customHeight="1" thickBot="1">
      <c r="B431" s="8" t="s">
        <v>455</v>
      </c>
      <c r="C431" s="12">
        <v>2015</v>
      </c>
      <c r="D431" s="28">
        <f t="shared" si="36"/>
        <v>4.760000000000001</v>
      </c>
      <c r="E431" s="6">
        <f>SUMIF('Borç Yapılandırma Verileri'!$B$4:$B$856,B431:$B$444,'Borç Yapılandırma Verileri'!$C$4:$C$1098)</f>
        <v>0</v>
      </c>
      <c r="F431" s="13">
        <f t="shared" si="40"/>
        <v>0</v>
      </c>
      <c r="G431" s="7">
        <f t="shared" si="41"/>
        <v>0</v>
      </c>
      <c r="H431" s="25">
        <v>1.11</v>
      </c>
      <c r="AX431" s="16">
        <v>42125</v>
      </c>
      <c r="AZ431" s="16">
        <f t="shared" si="35"/>
        <v>42522</v>
      </c>
      <c r="BA431" s="26">
        <f t="shared" si="37"/>
        <v>2</v>
      </c>
    </row>
    <row r="432" spans="2:53" ht="15" customHeight="1" thickBot="1">
      <c r="B432" s="8" t="s">
        <v>456</v>
      </c>
      <c r="C432" s="12">
        <v>2015</v>
      </c>
      <c r="D432" s="28">
        <f t="shared" si="36"/>
        <v>3.6500000000000004</v>
      </c>
      <c r="E432" s="6">
        <f>SUMIF('Borç Yapılandırma Verileri'!$B$4:$B$856,B432:$B$444,'Borç Yapılandırma Verileri'!$C$4:$C$1098)</f>
        <v>0</v>
      </c>
      <c r="F432" s="13">
        <f t="shared" si="40"/>
        <v>0</v>
      </c>
      <c r="G432" s="7">
        <f t="shared" si="41"/>
        <v>0</v>
      </c>
      <c r="H432" s="25">
        <v>0.25</v>
      </c>
      <c r="AX432" s="16">
        <v>42156</v>
      </c>
      <c r="AZ432" s="16">
        <f t="shared" si="35"/>
        <v>42522</v>
      </c>
      <c r="BA432" s="26">
        <f t="shared" si="37"/>
        <v>2</v>
      </c>
    </row>
    <row r="433" spans="2:53" ht="15" customHeight="1" thickBot="1">
      <c r="B433" s="8" t="s">
        <v>457</v>
      </c>
      <c r="C433" s="12">
        <v>2015</v>
      </c>
      <c r="D433" s="28">
        <f t="shared" si="36"/>
        <v>3.4000000000000004</v>
      </c>
      <c r="E433" s="6">
        <f>SUMIF('Borç Yapılandırma Verileri'!$B$4:$B$856,B433:$B$444,'Borç Yapılandırma Verileri'!$C$4:$C$1098)</f>
        <v>0</v>
      </c>
      <c r="F433" s="13">
        <f t="shared" si="40"/>
        <v>0</v>
      </c>
      <c r="G433" s="7">
        <f t="shared" si="41"/>
        <v>0</v>
      </c>
      <c r="H433" s="25">
        <v>-0.32</v>
      </c>
      <c r="AX433" s="16">
        <v>42186</v>
      </c>
      <c r="AZ433" s="16">
        <f t="shared" si="35"/>
        <v>42522</v>
      </c>
      <c r="BA433" s="26">
        <f t="shared" si="37"/>
        <v>2</v>
      </c>
    </row>
    <row r="434" spans="2:53" ht="15" customHeight="1" thickBot="1">
      <c r="B434" s="8" t="s">
        <v>458</v>
      </c>
      <c r="C434" s="12">
        <v>2015</v>
      </c>
      <c r="D434" s="28">
        <f t="shared" si="36"/>
        <v>3.72</v>
      </c>
      <c r="E434" s="6">
        <f>SUMIF('Borç Yapılandırma Verileri'!$B$4:$B$856,B434:$B$444,'Borç Yapılandırma Verileri'!$C$4:$C$1098)</f>
        <v>0</v>
      </c>
      <c r="F434" s="13">
        <f t="shared" si="40"/>
        <v>0</v>
      </c>
      <c r="G434" s="7">
        <f t="shared" si="41"/>
        <v>0</v>
      </c>
      <c r="H434" s="25">
        <v>0.98</v>
      </c>
      <c r="AX434" s="16">
        <v>42217</v>
      </c>
      <c r="AZ434" s="16">
        <f t="shared" si="35"/>
        <v>42522</v>
      </c>
      <c r="BA434" s="26">
        <f t="shared" si="37"/>
        <v>2</v>
      </c>
    </row>
    <row r="435" spans="2:53" ht="15" customHeight="1" thickBot="1">
      <c r="B435" s="8" t="s">
        <v>459</v>
      </c>
      <c r="C435" s="12">
        <v>2015</v>
      </c>
      <c r="D435" s="28">
        <f t="shared" si="36"/>
        <v>2.74</v>
      </c>
      <c r="E435" s="6">
        <f>SUMIF('Borç Yapılandırma Verileri'!$B$4:$B$856,B435:$B$444,'Borç Yapılandırma Verileri'!$C$4:$C$1098)</f>
        <v>0</v>
      </c>
      <c r="F435" s="13">
        <f t="shared" si="40"/>
        <v>0</v>
      </c>
      <c r="G435" s="7">
        <f t="shared" si="41"/>
        <v>0</v>
      </c>
      <c r="H435" s="25">
        <v>1.53</v>
      </c>
      <c r="AX435" s="16">
        <v>42248</v>
      </c>
      <c r="AZ435" s="16">
        <f t="shared" si="35"/>
        <v>42522</v>
      </c>
      <c r="BA435" s="26">
        <f t="shared" si="37"/>
        <v>2</v>
      </c>
    </row>
    <row r="436" spans="2:53" ht="15" customHeight="1" thickBot="1">
      <c r="B436" s="8" t="s">
        <v>460</v>
      </c>
      <c r="C436" s="12">
        <v>2015</v>
      </c>
      <c r="D436" s="28">
        <f t="shared" si="36"/>
        <v>1.2100000000000002</v>
      </c>
      <c r="E436" s="6">
        <f>SUMIF('Borç Yapılandırma Verileri'!$B$4:$B$856,B436:$B$444,'Borç Yapılandırma Verileri'!$C$4:$C$1098)</f>
        <v>0</v>
      </c>
      <c r="F436" s="13">
        <f t="shared" si="40"/>
        <v>0</v>
      </c>
      <c r="G436" s="7">
        <f t="shared" si="41"/>
        <v>0</v>
      </c>
      <c r="H436" s="25">
        <v>-0.2</v>
      </c>
      <c r="AX436" s="16">
        <v>42278</v>
      </c>
      <c r="AZ436" s="16">
        <f t="shared" si="35"/>
        <v>42522</v>
      </c>
      <c r="BA436" s="26">
        <f t="shared" si="37"/>
        <v>2</v>
      </c>
    </row>
    <row r="437" spans="2:53" ht="15" customHeight="1" thickBot="1">
      <c r="B437" s="8" t="s">
        <v>461</v>
      </c>
      <c r="C437" s="12">
        <v>2015</v>
      </c>
      <c r="D437" s="28">
        <f t="shared" si="36"/>
        <v>1.4100000000000001</v>
      </c>
      <c r="E437" s="6">
        <f>SUMIF('Borç Yapılandırma Verileri'!$B$4:$B$856,B437:$B$444,'Borç Yapılandırma Verileri'!$C$4:$C$1098)</f>
        <v>0</v>
      </c>
      <c r="F437" s="13">
        <f t="shared" si="40"/>
        <v>0</v>
      </c>
      <c r="G437" s="7">
        <f t="shared" si="41"/>
        <v>0</v>
      </c>
      <c r="H437" s="25">
        <v>-1.42</v>
      </c>
      <c r="AX437" s="16">
        <v>42309</v>
      </c>
      <c r="AZ437" s="16">
        <f t="shared" si="35"/>
        <v>42522</v>
      </c>
      <c r="BA437" s="26">
        <f t="shared" si="37"/>
        <v>2</v>
      </c>
    </row>
    <row r="438" spans="2:53" ht="15" customHeight="1" thickBot="1">
      <c r="B438" s="8" t="s">
        <v>462</v>
      </c>
      <c r="C438" s="12">
        <v>2015</v>
      </c>
      <c r="D438" s="28">
        <f t="shared" si="36"/>
        <v>2.83</v>
      </c>
      <c r="E438" s="6">
        <f>SUMIF('Borç Yapılandırma Verileri'!$B$4:$B$856,B438:$B$444,'Borç Yapılandırma Verileri'!$C$4:$C$1098)</f>
        <v>0</v>
      </c>
      <c r="F438" s="13">
        <f t="shared" si="40"/>
        <v>0</v>
      </c>
      <c r="G438" s="7">
        <f t="shared" si="41"/>
        <v>0</v>
      </c>
      <c r="H438" s="25">
        <v>-0.33</v>
      </c>
      <c r="AX438" s="16">
        <v>42339</v>
      </c>
      <c r="AZ438" s="16">
        <f t="shared" si="35"/>
        <v>42522</v>
      </c>
      <c r="BA438" s="26">
        <f t="shared" si="37"/>
        <v>2</v>
      </c>
    </row>
    <row r="439" spans="2:53" ht="15" customHeight="1" thickBot="1">
      <c r="B439" s="8" t="s">
        <v>463</v>
      </c>
      <c r="C439" s="12">
        <v>2016</v>
      </c>
      <c r="D439" s="28">
        <f t="shared" si="36"/>
        <v>3.16</v>
      </c>
      <c r="E439" s="6">
        <f>SUMIF('Borç Yapılandırma Verileri'!$B$4:$B$856,B439:$B$444,'Borç Yapılandırma Verileri'!$C$4:$C$1098)</f>
        <v>0</v>
      </c>
      <c r="F439" s="13">
        <f t="shared" si="40"/>
        <v>0</v>
      </c>
      <c r="G439" s="7">
        <f t="shared" si="41"/>
        <v>0</v>
      </c>
      <c r="H439" s="25">
        <v>0.55</v>
      </c>
      <c r="AX439" s="16">
        <v>42370</v>
      </c>
      <c r="AZ439" s="16">
        <f t="shared" si="35"/>
        <v>42522</v>
      </c>
      <c r="BA439" s="26">
        <f t="shared" si="37"/>
        <v>2</v>
      </c>
    </row>
    <row r="440" spans="2:53" ht="15" customHeight="1" thickBot="1">
      <c r="B440" s="8" t="s">
        <v>464</v>
      </c>
      <c r="C440" s="12">
        <v>2016</v>
      </c>
      <c r="D440" s="28">
        <f t="shared" si="36"/>
        <v>2.61</v>
      </c>
      <c r="E440" s="6">
        <f>SUMIF('Borç Yapılandırma Verileri'!$B$4:$B$856,B440:$B$444,'Borç Yapılandırma Verileri'!$C$4:$C$1098)</f>
        <v>0</v>
      </c>
      <c r="F440" s="13">
        <f t="shared" si="40"/>
        <v>0</v>
      </c>
      <c r="G440" s="7">
        <f t="shared" si="41"/>
        <v>0</v>
      </c>
      <c r="H440" s="25">
        <v>-0.2</v>
      </c>
      <c r="AX440" s="16">
        <v>42401</v>
      </c>
      <c r="AZ440" s="16">
        <f t="shared" si="35"/>
        <v>42522</v>
      </c>
      <c r="BA440" s="26">
        <f t="shared" si="37"/>
        <v>2</v>
      </c>
    </row>
    <row r="441" spans="2:53" ht="15" customHeight="1" thickBot="1">
      <c r="B441" s="8" t="s">
        <v>465</v>
      </c>
      <c r="C441" s="12">
        <v>2016</v>
      </c>
      <c r="D441" s="28">
        <f t="shared" si="36"/>
        <v>2.81</v>
      </c>
      <c r="E441" s="6">
        <f>SUMIF('Borç Yapılandırma Verileri'!$B$4:$B$856,B441:$B$444,'Borç Yapılandırma Verileri'!$C$4:$C$1098)</f>
        <v>0</v>
      </c>
      <c r="F441" s="13">
        <f t="shared" si="40"/>
        <v>0</v>
      </c>
      <c r="G441" s="7">
        <f t="shared" si="41"/>
        <v>0</v>
      </c>
      <c r="H441" s="25">
        <v>0.4</v>
      </c>
      <c r="AX441" s="16">
        <v>42430</v>
      </c>
      <c r="AZ441" s="16">
        <f t="shared" si="35"/>
        <v>42522</v>
      </c>
      <c r="BA441" s="26">
        <f t="shared" si="37"/>
        <v>2</v>
      </c>
    </row>
    <row r="442" spans="2:53" ht="15" customHeight="1" thickBot="1">
      <c r="B442" s="8" t="s">
        <v>466</v>
      </c>
      <c r="C442" s="12">
        <v>2016</v>
      </c>
      <c r="D442" s="28">
        <f t="shared" si="36"/>
        <v>2.41</v>
      </c>
      <c r="E442" s="6">
        <f>SUMIF('Borç Yapılandırma Verileri'!$B$4:$B$856,B442:$B$444,'Borç Yapılandırma Verileri'!$C$4:$C$1098)</f>
        <v>0</v>
      </c>
      <c r="F442" s="13">
        <f t="shared" si="40"/>
        <v>0</v>
      </c>
      <c r="G442" s="7">
        <f t="shared" si="41"/>
        <v>0</v>
      </c>
      <c r="H442" s="25">
        <v>0.52</v>
      </c>
      <c r="AX442" s="16">
        <v>42461</v>
      </c>
      <c r="AZ442" s="16">
        <f t="shared" si="35"/>
        <v>42522</v>
      </c>
      <c r="BA442" s="26">
        <f t="shared" si="37"/>
        <v>2</v>
      </c>
    </row>
    <row r="443" spans="2:53" ht="15" customHeight="1" thickBot="1">
      <c r="B443" s="8" t="s">
        <v>467</v>
      </c>
      <c r="C443" s="12">
        <v>2016</v>
      </c>
      <c r="D443" s="28">
        <f t="shared" si="36"/>
        <v>1.89</v>
      </c>
      <c r="E443" s="6">
        <f>SUMIF('Borç Yapılandırma Verileri'!$B$4:$B$856,B443:$B$444,'Borç Yapılandırma Verileri'!$C$4:$C$1098)</f>
        <v>0</v>
      </c>
      <c r="F443" s="13">
        <f t="shared" si="40"/>
        <v>0</v>
      </c>
      <c r="G443" s="7">
        <f t="shared" si="41"/>
        <v>0</v>
      </c>
      <c r="H443" s="25">
        <v>1.48</v>
      </c>
      <c r="AX443" s="16">
        <v>42491</v>
      </c>
      <c r="AZ443" s="16">
        <f t="shared" si="35"/>
        <v>42522</v>
      </c>
      <c r="BA443" s="26">
        <f t="shared" si="37"/>
        <v>2</v>
      </c>
    </row>
    <row r="444" spans="2:53" ht="15" customHeight="1" thickBot="1">
      <c r="B444" s="8" t="s">
        <v>468</v>
      </c>
      <c r="C444" s="12">
        <v>2016</v>
      </c>
      <c r="D444" s="28">
        <f t="shared" si="36"/>
        <v>0.41</v>
      </c>
      <c r="E444" s="6">
        <f>SUMIF('Borç Yapılandırma Verileri'!$B$4:$B$856,B444:$B$444,'Borç Yapılandırma Verileri'!$C$4:$C$1098)</f>
        <v>0</v>
      </c>
      <c r="F444" s="13">
        <f t="shared" si="40"/>
        <v>0</v>
      </c>
      <c r="G444" s="7">
        <f t="shared" si="41"/>
        <v>0</v>
      </c>
      <c r="H444" s="25">
        <v>0.41</v>
      </c>
      <c r="AX444" s="16">
        <v>42522</v>
      </c>
      <c r="AZ444" s="16">
        <f t="shared" si="35"/>
        <v>42522</v>
      </c>
      <c r="BA444" s="26">
        <f t="shared" si="37"/>
        <v>1</v>
      </c>
    </row>
    <row r="445" spans="2:53" ht="15" customHeight="1" thickBot="1">
      <c r="B445" s="8" t="s">
        <v>29</v>
      </c>
      <c r="C445" s="12"/>
      <c r="D445" s="28"/>
      <c r="E445" s="6"/>
      <c r="F445" s="13">
        <f t="shared" si="40"/>
        <v>0</v>
      </c>
      <c r="G445" s="7">
        <f t="shared" si="41"/>
        <v>0</v>
      </c>
      <c r="AX445" s="16">
        <v>42552</v>
      </c>
      <c r="BA445" s="26">
        <f t="shared" si="37"/>
        <v>2</v>
      </c>
    </row>
    <row r="446" spans="2:53" ht="15" customHeight="1" thickBot="1">
      <c r="B446" s="8" t="s">
        <v>29</v>
      </c>
      <c r="C446" s="12"/>
      <c r="D446" s="28"/>
      <c r="E446" s="6"/>
      <c r="F446" s="13">
        <f t="shared" si="40"/>
        <v>0</v>
      </c>
      <c r="G446" s="7">
        <f t="shared" si="41"/>
        <v>0</v>
      </c>
      <c r="AX446" s="16">
        <v>42583</v>
      </c>
      <c r="BA446" s="26">
        <f t="shared" si="37"/>
        <v>2</v>
      </c>
    </row>
    <row r="447" spans="2:53" ht="15" customHeight="1" thickBot="1">
      <c r="B447" s="8" t="s">
        <v>29</v>
      </c>
      <c r="C447" s="12"/>
      <c r="D447" s="28"/>
      <c r="E447" s="6"/>
      <c r="F447" s="13">
        <f t="shared" si="40"/>
        <v>0</v>
      </c>
      <c r="G447" s="7">
        <f t="shared" si="41"/>
        <v>0</v>
      </c>
      <c r="AX447" s="16">
        <v>42614</v>
      </c>
      <c r="BA447" s="26">
        <f t="shared" si="37"/>
        <v>2</v>
      </c>
    </row>
    <row r="448" spans="2:53" ht="15" customHeight="1" thickBot="1">
      <c r="B448" s="8" t="s">
        <v>29</v>
      </c>
      <c r="C448" s="12"/>
      <c r="D448" s="28"/>
      <c r="E448" s="6"/>
      <c r="F448" s="13">
        <f t="shared" si="40"/>
        <v>0</v>
      </c>
      <c r="G448" s="7">
        <f t="shared" si="41"/>
        <v>0</v>
      </c>
      <c r="AX448" s="16">
        <v>42644</v>
      </c>
      <c r="BA448" s="26">
        <f t="shared" si="37"/>
        <v>2</v>
      </c>
    </row>
    <row r="449" spans="2:53" ht="15" customHeight="1" thickBot="1">
      <c r="B449" s="8" t="s">
        <v>29</v>
      </c>
      <c r="C449" s="12"/>
      <c r="D449" s="28"/>
      <c r="E449" s="6"/>
      <c r="F449" s="13">
        <f t="shared" si="40"/>
        <v>0</v>
      </c>
      <c r="G449" s="7">
        <f t="shared" si="41"/>
        <v>0</v>
      </c>
      <c r="AX449" s="16">
        <v>42675</v>
      </c>
      <c r="BA449" s="26">
        <f t="shared" si="37"/>
        <v>2</v>
      </c>
    </row>
    <row r="450" spans="2:53" ht="15" customHeight="1" thickBot="1">
      <c r="B450" s="8" t="s">
        <v>29</v>
      </c>
      <c r="C450" s="12"/>
      <c r="D450" s="28"/>
      <c r="E450" s="6"/>
      <c r="F450" s="13">
        <f t="shared" si="40"/>
        <v>0</v>
      </c>
      <c r="G450" s="7">
        <f t="shared" si="41"/>
        <v>0</v>
      </c>
      <c r="AX450" s="16">
        <v>42705</v>
      </c>
      <c r="BA450" s="26">
        <f t="shared" si="37"/>
        <v>2</v>
      </c>
    </row>
    <row r="451" spans="2:53" ht="15" customHeight="1" thickBot="1">
      <c r="B451" s="8" t="s">
        <v>29</v>
      </c>
      <c r="C451" s="12"/>
      <c r="D451" s="28"/>
      <c r="E451" s="6"/>
      <c r="F451" s="13">
        <f t="shared" si="40"/>
        <v>0</v>
      </c>
      <c r="G451" s="7">
        <f t="shared" si="41"/>
        <v>0</v>
      </c>
      <c r="AX451" s="16">
        <v>42736</v>
      </c>
      <c r="BA451" s="26">
        <f t="shared" si="37"/>
        <v>2</v>
      </c>
    </row>
    <row r="452" spans="2:53" ht="15" customHeight="1" thickBot="1">
      <c r="B452" s="8" t="s">
        <v>29</v>
      </c>
      <c r="C452" s="12"/>
      <c r="D452" s="28"/>
      <c r="E452" s="6"/>
      <c r="F452" s="13">
        <f t="shared" si="40"/>
        <v>0</v>
      </c>
      <c r="G452" s="7">
        <f t="shared" si="41"/>
        <v>0</v>
      </c>
      <c r="AX452" s="16">
        <v>42767</v>
      </c>
      <c r="BA452" s="26">
        <f t="shared" si="37"/>
        <v>2</v>
      </c>
    </row>
    <row r="453" spans="2:53" ht="15" customHeight="1" thickBot="1">
      <c r="B453" s="8" t="s">
        <v>29</v>
      </c>
      <c r="C453" s="12"/>
      <c r="D453" s="28"/>
      <c r="E453" s="6"/>
      <c r="F453" s="13">
        <f t="shared" si="40"/>
        <v>0</v>
      </c>
      <c r="G453" s="7">
        <f t="shared" si="41"/>
        <v>0</v>
      </c>
      <c r="AX453" s="16">
        <v>42795</v>
      </c>
      <c r="BA453" s="26">
        <f t="shared" si="37"/>
        <v>2</v>
      </c>
    </row>
    <row r="454" spans="2:53" ht="15" customHeight="1" thickBot="1">
      <c r="B454" s="8" t="s">
        <v>29</v>
      </c>
      <c r="C454" s="12"/>
      <c r="D454" s="28"/>
      <c r="E454" s="6"/>
      <c r="F454" s="13">
        <f t="shared" si="40"/>
        <v>0</v>
      </c>
      <c r="G454" s="7">
        <f t="shared" si="41"/>
        <v>0</v>
      </c>
      <c r="AX454" s="16">
        <v>42826</v>
      </c>
      <c r="BA454" s="26">
        <f t="shared" si="37"/>
        <v>2</v>
      </c>
    </row>
    <row r="455" spans="2:53" ht="15" customHeight="1" thickBot="1">
      <c r="B455" s="8" t="s">
        <v>29</v>
      </c>
      <c r="C455" s="12"/>
      <c r="D455" s="28"/>
      <c r="E455" s="6"/>
      <c r="F455" s="13">
        <f t="shared" si="40"/>
        <v>0</v>
      </c>
      <c r="G455" s="7">
        <f t="shared" si="41"/>
        <v>0</v>
      </c>
      <c r="AX455" s="16">
        <v>42856</v>
      </c>
      <c r="BA455" s="26">
        <f t="shared" si="37"/>
        <v>2</v>
      </c>
    </row>
    <row r="456" spans="2:53" ht="15" customHeight="1" thickBot="1">
      <c r="B456" s="8" t="s">
        <v>29</v>
      </c>
      <c r="C456" s="12"/>
      <c r="D456" s="28"/>
      <c r="E456" s="6"/>
      <c r="F456" s="13">
        <f t="shared" si="40"/>
        <v>0</v>
      </c>
      <c r="G456" s="7">
        <f t="shared" si="41"/>
        <v>0</v>
      </c>
      <c r="AX456" s="16">
        <v>42887</v>
      </c>
      <c r="BA456" s="26">
        <f aca="true" t="shared" si="42" ref="BA456:BA519">IF(AX456=AZ456,1,2)</f>
        <v>2</v>
      </c>
    </row>
    <row r="457" spans="2:53" ht="15" customHeight="1" thickBot="1">
      <c r="B457" s="8" t="s">
        <v>29</v>
      </c>
      <c r="C457" s="12"/>
      <c r="D457" s="28"/>
      <c r="E457" s="6"/>
      <c r="F457" s="13"/>
      <c r="G457" s="7"/>
      <c r="AX457" s="16">
        <v>42917</v>
      </c>
      <c r="BA457" s="26">
        <f t="shared" si="42"/>
        <v>2</v>
      </c>
    </row>
    <row r="458" spans="2:53" ht="15" customHeight="1" thickBot="1">
      <c r="B458" s="8"/>
      <c r="C458" s="12"/>
      <c r="D458" s="28"/>
      <c r="E458" s="6"/>
      <c r="F458" s="13"/>
      <c r="G458" s="7"/>
      <c r="AX458" s="16">
        <v>42948</v>
      </c>
      <c r="BA458" s="26">
        <f t="shared" si="42"/>
        <v>2</v>
      </c>
    </row>
    <row r="459" spans="2:53" ht="15" customHeight="1" thickBot="1">
      <c r="B459" s="8"/>
      <c r="C459" s="12"/>
      <c r="D459" s="28"/>
      <c r="E459" s="13"/>
      <c r="F459" s="13"/>
      <c r="G459" s="7"/>
      <c r="AX459" s="16">
        <v>42979</v>
      </c>
      <c r="BA459" s="26">
        <f t="shared" si="42"/>
        <v>2</v>
      </c>
    </row>
    <row r="460" spans="2:53" ht="15" customHeight="1" thickBot="1">
      <c r="B460" s="8"/>
      <c r="C460" s="12"/>
      <c r="D460" s="28"/>
      <c r="E460" s="13"/>
      <c r="F460" s="13"/>
      <c r="G460" s="7"/>
      <c r="AX460" s="16">
        <v>43009</v>
      </c>
      <c r="BA460" s="26">
        <f t="shared" si="42"/>
        <v>2</v>
      </c>
    </row>
    <row r="461" spans="2:53" ht="15" customHeight="1" thickBot="1">
      <c r="B461" s="8"/>
      <c r="C461" s="12"/>
      <c r="D461" s="28"/>
      <c r="E461" s="13"/>
      <c r="F461" s="13"/>
      <c r="G461" s="7"/>
      <c r="AX461" s="16">
        <v>43040</v>
      </c>
      <c r="BA461" s="26">
        <f t="shared" si="42"/>
        <v>2</v>
      </c>
    </row>
    <row r="462" spans="2:53" ht="15" customHeight="1" thickBot="1">
      <c r="B462" s="8"/>
      <c r="C462" s="12"/>
      <c r="D462" s="28"/>
      <c r="E462" s="13"/>
      <c r="F462" s="13"/>
      <c r="G462" s="7"/>
      <c r="AX462" s="16">
        <v>43070</v>
      </c>
      <c r="BA462" s="26">
        <f t="shared" si="42"/>
        <v>2</v>
      </c>
    </row>
    <row r="463" spans="2:53" ht="15" customHeight="1" thickBot="1">
      <c r="B463" s="8"/>
      <c r="C463" s="12"/>
      <c r="D463" s="28"/>
      <c r="E463" s="13"/>
      <c r="F463" s="13"/>
      <c r="G463" s="7"/>
      <c r="AX463" s="16">
        <v>43101</v>
      </c>
      <c r="BA463" s="26">
        <f t="shared" si="42"/>
        <v>2</v>
      </c>
    </row>
    <row r="464" spans="2:53" ht="15" customHeight="1" thickBot="1">
      <c r="B464" s="8"/>
      <c r="C464" s="12"/>
      <c r="D464" s="28"/>
      <c r="E464" s="13"/>
      <c r="F464" s="13"/>
      <c r="G464" s="7"/>
      <c r="AX464" s="16">
        <v>43132</v>
      </c>
      <c r="BA464" s="26">
        <f t="shared" si="42"/>
        <v>2</v>
      </c>
    </row>
    <row r="465" spans="2:53" ht="15" customHeight="1" thickBot="1">
      <c r="B465" s="8"/>
      <c r="C465" s="12"/>
      <c r="D465" s="28"/>
      <c r="E465" s="13"/>
      <c r="F465" s="13"/>
      <c r="G465" s="7"/>
      <c r="AX465" s="16">
        <v>43160</v>
      </c>
      <c r="BA465" s="26">
        <f t="shared" si="42"/>
        <v>2</v>
      </c>
    </row>
    <row r="466" spans="2:53" ht="15" customHeight="1" thickBot="1">
      <c r="B466" s="8"/>
      <c r="C466" s="12"/>
      <c r="D466" s="28"/>
      <c r="E466" s="13"/>
      <c r="F466" s="13"/>
      <c r="G466" s="7"/>
      <c r="AX466" s="16">
        <v>43191</v>
      </c>
      <c r="BA466" s="26">
        <f t="shared" si="42"/>
        <v>2</v>
      </c>
    </row>
    <row r="467" spans="2:53" ht="15" customHeight="1" thickBot="1">
      <c r="B467" s="8"/>
      <c r="C467" s="12"/>
      <c r="D467" s="28"/>
      <c r="E467" s="13"/>
      <c r="F467" s="13"/>
      <c r="G467" s="7"/>
      <c r="AX467" s="16">
        <v>43221</v>
      </c>
      <c r="BA467" s="26">
        <f t="shared" si="42"/>
        <v>2</v>
      </c>
    </row>
    <row r="468" spans="2:53" ht="15" customHeight="1" thickBot="1">
      <c r="B468" s="8"/>
      <c r="C468" s="12"/>
      <c r="D468" s="28"/>
      <c r="E468" s="13"/>
      <c r="F468" s="13"/>
      <c r="G468" s="7"/>
      <c r="AX468" s="16">
        <v>43252</v>
      </c>
      <c r="BA468" s="26">
        <f t="shared" si="42"/>
        <v>2</v>
      </c>
    </row>
    <row r="469" spans="2:53" ht="15" customHeight="1" thickBot="1">
      <c r="B469" s="8"/>
      <c r="C469" s="12"/>
      <c r="D469" s="28"/>
      <c r="E469" s="13"/>
      <c r="F469" s="13"/>
      <c r="G469" s="7"/>
      <c r="AX469" s="16">
        <v>43282</v>
      </c>
      <c r="BA469" s="26">
        <f t="shared" si="42"/>
        <v>2</v>
      </c>
    </row>
    <row r="470" spans="2:53" ht="15" customHeight="1" thickBot="1">
      <c r="B470" s="8"/>
      <c r="C470" s="12"/>
      <c r="D470" s="28"/>
      <c r="E470" s="13"/>
      <c r="F470" s="13"/>
      <c r="G470" s="7"/>
      <c r="AX470" s="16">
        <v>43313</v>
      </c>
      <c r="BA470" s="26">
        <f t="shared" si="42"/>
        <v>2</v>
      </c>
    </row>
    <row r="471" spans="2:53" ht="15" customHeight="1" thickBot="1">
      <c r="B471" s="8"/>
      <c r="C471" s="12"/>
      <c r="D471" s="28"/>
      <c r="E471" s="13"/>
      <c r="F471" s="13"/>
      <c r="G471" s="7"/>
      <c r="AX471" s="16">
        <v>43344</v>
      </c>
      <c r="BA471" s="26">
        <f t="shared" si="42"/>
        <v>2</v>
      </c>
    </row>
    <row r="472" spans="2:53" ht="15" customHeight="1" thickBot="1">
      <c r="B472" s="8"/>
      <c r="C472" s="12"/>
      <c r="D472" s="28"/>
      <c r="E472" s="13"/>
      <c r="F472" s="13"/>
      <c r="G472" s="7"/>
      <c r="AX472" s="16">
        <v>43374</v>
      </c>
      <c r="BA472" s="26">
        <f t="shared" si="42"/>
        <v>2</v>
      </c>
    </row>
    <row r="473" spans="2:53" ht="15" customHeight="1" thickBot="1">
      <c r="B473" s="8"/>
      <c r="C473" s="12"/>
      <c r="D473" s="28"/>
      <c r="E473" s="13"/>
      <c r="F473" s="13"/>
      <c r="G473" s="7"/>
      <c r="AX473" s="16">
        <v>43405</v>
      </c>
      <c r="BA473" s="26">
        <f t="shared" si="42"/>
        <v>2</v>
      </c>
    </row>
    <row r="474" spans="2:53" ht="15" customHeight="1" thickBot="1">
      <c r="B474" s="8"/>
      <c r="C474" s="12"/>
      <c r="D474" s="28"/>
      <c r="E474" s="13"/>
      <c r="F474" s="13"/>
      <c r="G474" s="7"/>
      <c r="AX474" s="16">
        <v>43435</v>
      </c>
      <c r="BA474" s="26">
        <f t="shared" si="42"/>
        <v>2</v>
      </c>
    </row>
    <row r="475" spans="2:53" ht="15" customHeight="1" thickBot="1">
      <c r="B475" s="8"/>
      <c r="C475" s="12"/>
      <c r="D475" s="28"/>
      <c r="E475" s="13"/>
      <c r="F475" s="13"/>
      <c r="G475" s="7"/>
      <c r="AX475" s="16">
        <v>43466</v>
      </c>
      <c r="BA475" s="26">
        <f t="shared" si="42"/>
        <v>2</v>
      </c>
    </row>
    <row r="476" spans="2:53" ht="15" customHeight="1" thickBot="1">
      <c r="B476" s="8"/>
      <c r="C476" s="12"/>
      <c r="D476" s="28"/>
      <c r="E476" s="13"/>
      <c r="F476" s="13"/>
      <c r="G476" s="7"/>
      <c r="AX476" s="16">
        <v>43497</v>
      </c>
      <c r="BA476" s="26">
        <f t="shared" si="42"/>
        <v>2</v>
      </c>
    </row>
    <row r="477" spans="2:53" ht="15" customHeight="1" thickBot="1">
      <c r="B477" s="8"/>
      <c r="C477" s="12"/>
      <c r="D477" s="28"/>
      <c r="E477" s="13"/>
      <c r="F477" s="13"/>
      <c r="G477" s="7"/>
      <c r="AX477" s="16">
        <v>43525</v>
      </c>
      <c r="BA477" s="26">
        <f t="shared" si="42"/>
        <v>2</v>
      </c>
    </row>
    <row r="478" spans="2:53" ht="15" customHeight="1" thickBot="1">
      <c r="B478" s="8"/>
      <c r="C478" s="12"/>
      <c r="D478" s="28"/>
      <c r="E478" s="13"/>
      <c r="F478" s="13"/>
      <c r="G478" s="7"/>
      <c r="AX478" s="16">
        <v>43556</v>
      </c>
      <c r="BA478" s="26">
        <f t="shared" si="42"/>
        <v>2</v>
      </c>
    </row>
    <row r="479" spans="2:53" ht="15" customHeight="1" thickBot="1">
      <c r="B479" s="8"/>
      <c r="C479" s="12"/>
      <c r="D479" s="28"/>
      <c r="E479" s="13"/>
      <c r="F479" s="13"/>
      <c r="G479" s="7"/>
      <c r="AX479" s="16">
        <v>43586</v>
      </c>
      <c r="BA479" s="26">
        <f t="shared" si="42"/>
        <v>2</v>
      </c>
    </row>
    <row r="480" spans="2:53" ht="15" customHeight="1" thickBot="1">
      <c r="B480" s="8"/>
      <c r="C480" s="12"/>
      <c r="D480" s="28"/>
      <c r="E480" s="13"/>
      <c r="F480" s="13"/>
      <c r="G480" s="7"/>
      <c r="AX480" s="16">
        <v>43617</v>
      </c>
      <c r="BA480" s="26">
        <f t="shared" si="42"/>
        <v>2</v>
      </c>
    </row>
    <row r="481" spans="2:53" ht="15" customHeight="1" thickBot="1">
      <c r="B481" s="8"/>
      <c r="C481" s="12"/>
      <c r="D481" s="28"/>
      <c r="E481" s="13"/>
      <c r="F481" s="13"/>
      <c r="G481" s="7"/>
      <c r="AX481" s="16">
        <v>43647</v>
      </c>
      <c r="BA481" s="26">
        <f t="shared" si="42"/>
        <v>2</v>
      </c>
    </row>
    <row r="482" spans="2:53" ht="15" customHeight="1" thickBot="1">
      <c r="B482" s="8"/>
      <c r="C482" s="12"/>
      <c r="D482" s="28"/>
      <c r="E482" s="13"/>
      <c r="F482" s="13"/>
      <c r="G482" s="7"/>
      <c r="AX482" s="16">
        <v>43678</v>
      </c>
      <c r="BA482" s="26">
        <f t="shared" si="42"/>
        <v>2</v>
      </c>
    </row>
    <row r="483" spans="2:53" ht="15" customHeight="1" thickBot="1">
      <c r="B483" s="8"/>
      <c r="C483" s="12"/>
      <c r="D483" s="28"/>
      <c r="E483" s="13"/>
      <c r="F483" s="13"/>
      <c r="G483" s="7"/>
      <c r="AX483" s="16">
        <v>43709</v>
      </c>
      <c r="BA483" s="26">
        <f t="shared" si="42"/>
        <v>2</v>
      </c>
    </row>
    <row r="484" spans="2:53" ht="15" customHeight="1" thickBot="1">
      <c r="B484" s="8"/>
      <c r="C484" s="12"/>
      <c r="D484" s="28"/>
      <c r="E484" s="13"/>
      <c r="F484" s="13"/>
      <c r="G484" s="7"/>
      <c r="AX484" s="16">
        <v>43739</v>
      </c>
      <c r="BA484" s="26">
        <f t="shared" si="42"/>
        <v>2</v>
      </c>
    </row>
    <row r="485" spans="2:53" ht="15" customHeight="1" thickBot="1">
      <c r="B485" s="8"/>
      <c r="C485" s="12"/>
      <c r="D485" s="28"/>
      <c r="E485" s="13"/>
      <c r="F485" s="13"/>
      <c r="G485" s="7"/>
      <c r="AX485" s="16">
        <v>43770</v>
      </c>
      <c r="BA485" s="26">
        <f t="shared" si="42"/>
        <v>2</v>
      </c>
    </row>
    <row r="486" spans="2:53" ht="15" customHeight="1" thickBot="1">
      <c r="B486" s="8"/>
      <c r="C486" s="12"/>
      <c r="D486" s="28"/>
      <c r="E486" s="13"/>
      <c r="F486" s="13"/>
      <c r="G486" s="7"/>
      <c r="AX486" s="16">
        <v>43800</v>
      </c>
      <c r="BA486" s="26">
        <f t="shared" si="42"/>
        <v>2</v>
      </c>
    </row>
    <row r="487" spans="2:53" ht="15" customHeight="1" thickBot="1">
      <c r="B487" s="8"/>
      <c r="C487" s="12"/>
      <c r="D487" s="28"/>
      <c r="E487" s="13"/>
      <c r="F487" s="13"/>
      <c r="G487" s="7"/>
      <c r="AX487" s="16">
        <v>43831</v>
      </c>
      <c r="BA487" s="26">
        <f t="shared" si="42"/>
        <v>2</v>
      </c>
    </row>
    <row r="488" spans="2:53" ht="15" customHeight="1" thickBot="1">
      <c r="B488" s="8"/>
      <c r="C488" s="12"/>
      <c r="D488" s="28"/>
      <c r="E488" s="13"/>
      <c r="F488" s="13"/>
      <c r="G488" s="7"/>
      <c r="AX488" s="16">
        <v>43862</v>
      </c>
      <c r="BA488" s="26">
        <f t="shared" si="42"/>
        <v>2</v>
      </c>
    </row>
    <row r="489" spans="2:53" ht="15" customHeight="1" thickBot="1">
      <c r="B489" s="8"/>
      <c r="C489" s="12"/>
      <c r="D489" s="28"/>
      <c r="E489" s="13"/>
      <c r="F489" s="13"/>
      <c r="G489" s="7"/>
      <c r="AX489" s="16">
        <v>43891</v>
      </c>
      <c r="BA489" s="26">
        <f t="shared" si="42"/>
        <v>2</v>
      </c>
    </row>
    <row r="490" spans="2:53" ht="15" customHeight="1" thickBot="1">
      <c r="B490" s="8"/>
      <c r="C490" s="12"/>
      <c r="D490" s="28"/>
      <c r="E490" s="13"/>
      <c r="F490" s="13"/>
      <c r="G490" s="7"/>
      <c r="AX490" s="16">
        <v>43922</v>
      </c>
      <c r="BA490" s="26">
        <f t="shared" si="42"/>
        <v>2</v>
      </c>
    </row>
    <row r="491" spans="2:53" ht="15" customHeight="1" thickBot="1">
      <c r="B491" s="8"/>
      <c r="C491" s="12"/>
      <c r="D491" s="28"/>
      <c r="E491" s="13"/>
      <c r="F491" s="13"/>
      <c r="G491" s="7"/>
      <c r="AX491" s="16">
        <v>43952</v>
      </c>
      <c r="BA491" s="26">
        <f t="shared" si="42"/>
        <v>2</v>
      </c>
    </row>
    <row r="492" spans="2:53" ht="15" customHeight="1" thickBot="1">
      <c r="B492" s="8"/>
      <c r="C492" s="12"/>
      <c r="D492" s="28"/>
      <c r="E492" s="13"/>
      <c r="F492" s="13"/>
      <c r="G492" s="7"/>
      <c r="AX492" s="16">
        <v>43983</v>
      </c>
      <c r="BA492" s="26">
        <f t="shared" si="42"/>
        <v>2</v>
      </c>
    </row>
    <row r="493" spans="2:53" ht="15" customHeight="1" thickBot="1">
      <c r="B493" s="8"/>
      <c r="C493" s="12"/>
      <c r="D493" s="28"/>
      <c r="E493" s="13"/>
      <c r="F493" s="13"/>
      <c r="G493" s="7"/>
      <c r="AX493" s="16">
        <v>44013</v>
      </c>
      <c r="BA493" s="26">
        <f t="shared" si="42"/>
        <v>2</v>
      </c>
    </row>
    <row r="494" spans="2:53" ht="15" customHeight="1" thickBot="1">
      <c r="B494" s="8"/>
      <c r="C494" s="12"/>
      <c r="D494" s="28"/>
      <c r="E494" s="13"/>
      <c r="F494" s="13"/>
      <c r="G494" s="7"/>
      <c r="AX494" s="16">
        <v>44044</v>
      </c>
      <c r="BA494" s="26">
        <f t="shared" si="42"/>
        <v>2</v>
      </c>
    </row>
    <row r="495" spans="2:53" ht="15" customHeight="1" thickBot="1">
      <c r="B495" s="8"/>
      <c r="C495" s="12"/>
      <c r="D495" s="28"/>
      <c r="E495" s="13"/>
      <c r="F495" s="13"/>
      <c r="G495" s="7"/>
      <c r="AX495" s="16">
        <v>44075</v>
      </c>
      <c r="BA495" s="26">
        <f t="shared" si="42"/>
        <v>2</v>
      </c>
    </row>
    <row r="496" spans="2:53" ht="15" customHeight="1" thickBot="1">
      <c r="B496" s="8"/>
      <c r="C496" s="12"/>
      <c r="D496" s="28"/>
      <c r="E496" s="13"/>
      <c r="F496" s="13"/>
      <c r="G496" s="7"/>
      <c r="AX496" s="16">
        <v>44105</v>
      </c>
      <c r="BA496" s="26">
        <f t="shared" si="42"/>
        <v>2</v>
      </c>
    </row>
    <row r="497" spans="2:53" ht="15" customHeight="1" thickBot="1">
      <c r="B497" s="8"/>
      <c r="C497" s="12"/>
      <c r="D497" s="28"/>
      <c r="E497" s="13"/>
      <c r="F497" s="13"/>
      <c r="G497" s="7"/>
      <c r="AX497" s="16">
        <v>44136</v>
      </c>
      <c r="BA497" s="26">
        <f t="shared" si="42"/>
        <v>2</v>
      </c>
    </row>
    <row r="498" spans="2:53" ht="15" customHeight="1" thickBot="1">
      <c r="B498" s="8"/>
      <c r="C498" s="12"/>
      <c r="D498" s="28"/>
      <c r="E498" s="13"/>
      <c r="F498" s="13"/>
      <c r="G498" s="7"/>
      <c r="AX498" s="16">
        <v>44166</v>
      </c>
      <c r="BA498" s="26">
        <f t="shared" si="42"/>
        <v>2</v>
      </c>
    </row>
    <row r="499" spans="2:53" ht="15" customHeight="1" thickBot="1">
      <c r="B499" s="8"/>
      <c r="C499" s="12"/>
      <c r="D499" s="28"/>
      <c r="E499" s="13"/>
      <c r="F499" s="13"/>
      <c r="G499" s="7"/>
      <c r="AX499" s="16">
        <v>44197</v>
      </c>
      <c r="BA499" s="26">
        <f t="shared" si="42"/>
        <v>2</v>
      </c>
    </row>
    <row r="500" spans="2:53" ht="15" customHeight="1" thickBot="1">
      <c r="B500" s="8"/>
      <c r="C500" s="12"/>
      <c r="D500" s="28"/>
      <c r="E500" s="13"/>
      <c r="F500" s="13"/>
      <c r="G500" s="7"/>
      <c r="AX500" s="16">
        <v>44228</v>
      </c>
      <c r="BA500" s="26">
        <f t="shared" si="42"/>
        <v>2</v>
      </c>
    </row>
    <row r="501" spans="2:53" ht="15" customHeight="1" thickBot="1">
      <c r="B501" s="8"/>
      <c r="C501" s="12"/>
      <c r="D501" s="28"/>
      <c r="E501" s="13"/>
      <c r="F501" s="13"/>
      <c r="G501" s="7"/>
      <c r="AX501" s="16">
        <v>44256</v>
      </c>
      <c r="BA501" s="26">
        <f t="shared" si="42"/>
        <v>2</v>
      </c>
    </row>
    <row r="502" spans="2:53" ht="15" customHeight="1" thickBot="1">
      <c r="B502" s="8"/>
      <c r="C502" s="12"/>
      <c r="D502" s="28"/>
      <c r="E502" s="13"/>
      <c r="F502" s="13"/>
      <c r="G502" s="7"/>
      <c r="AX502" s="16">
        <v>44287</v>
      </c>
      <c r="BA502" s="26">
        <f t="shared" si="42"/>
        <v>2</v>
      </c>
    </row>
    <row r="503" spans="2:53" ht="15" customHeight="1" thickBot="1">
      <c r="B503" s="8"/>
      <c r="C503" s="12"/>
      <c r="D503" s="28"/>
      <c r="E503" s="13"/>
      <c r="F503" s="13"/>
      <c r="G503" s="7"/>
      <c r="AX503" s="16">
        <v>44317</v>
      </c>
      <c r="BA503" s="26">
        <f t="shared" si="42"/>
        <v>2</v>
      </c>
    </row>
    <row r="504" spans="2:53" ht="15" customHeight="1" thickBot="1">
      <c r="B504" s="8"/>
      <c r="C504" s="12"/>
      <c r="D504" s="28"/>
      <c r="E504" s="13"/>
      <c r="F504" s="13"/>
      <c r="G504" s="7"/>
      <c r="AX504" s="16">
        <v>44348</v>
      </c>
      <c r="BA504" s="26">
        <f t="shared" si="42"/>
        <v>2</v>
      </c>
    </row>
    <row r="505" spans="2:53" ht="15" customHeight="1" thickBot="1">
      <c r="B505" s="8"/>
      <c r="C505" s="12"/>
      <c r="D505" s="28"/>
      <c r="E505" s="13"/>
      <c r="F505" s="13"/>
      <c r="G505" s="7"/>
      <c r="AX505" s="16">
        <v>44378</v>
      </c>
      <c r="BA505" s="26">
        <f t="shared" si="42"/>
        <v>2</v>
      </c>
    </row>
    <row r="506" spans="2:53" ht="15" customHeight="1" thickBot="1">
      <c r="B506" s="8"/>
      <c r="C506" s="12"/>
      <c r="D506" s="28"/>
      <c r="E506" s="13"/>
      <c r="F506" s="13"/>
      <c r="G506" s="7"/>
      <c r="AX506" s="16">
        <v>44409</v>
      </c>
      <c r="BA506" s="26">
        <f t="shared" si="42"/>
        <v>2</v>
      </c>
    </row>
    <row r="507" spans="2:53" ht="15" customHeight="1" thickBot="1">
      <c r="B507" s="8"/>
      <c r="C507" s="12"/>
      <c r="D507" s="28"/>
      <c r="E507" s="13"/>
      <c r="F507" s="13"/>
      <c r="G507" s="7"/>
      <c r="AX507" s="16">
        <v>44440</v>
      </c>
      <c r="BA507" s="26">
        <f t="shared" si="42"/>
        <v>2</v>
      </c>
    </row>
    <row r="508" spans="2:53" ht="15" customHeight="1" thickBot="1">
      <c r="B508" s="8"/>
      <c r="C508" s="12"/>
      <c r="D508" s="28"/>
      <c r="E508" s="13"/>
      <c r="F508" s="13"/>
      <c r="G508" s="7"/>
      <c r="AX508" s="16">
        <v>44470</v>
      </c>
      <c r="BA508" s="26">
        <f t="shared" si="42"/>
        <v>2</v>
      </c>
    </row>
    <row r="509" spans="2:53" ht="15" customHeight="1" thickBot="1">
      <c r="B509" s="8"/>
      <c r="C509" s="12"/>
      <c r="D509" s="28"/>
      <c r="E509" s="13"/>
      <c r="F509" s="13"/>
      <c r="G509" s="7"/>
      <c r="AX509" s="16">
        <v>44501</v>
      </c>
      <c r="BA509" s="26">
        <f t="shared" si="42"/>
        <v>2</v>
      </c>
    </row>
    <row r="510" spans="2:53" ht="15" customHeight="1" thickBot="1">
      <c r="B510" s="8"/>
      <c r="C510" s="12"/>
      <c r="D510" s="28"/>
      <c r="E510" s="13"/>
      <c r="F510" s="13"/>
      <c r="G510" s="7"/>
      <c r="AX510" s="16">
        <v>44531</v>
      </c>
      <c r="BA510" s="26">
        <f t="shared" si="42"/>
        <v>2</v>
      </c>
    </row>
    <row r="511" spans="2:53" ht="15" customHeight="1" thickBot="1">
      <c r="B511" s="8"/>
      <c r="C511" s="12"/>
      <c r="D511" s="28"/>
      <c r="E511" s="13"/>
      <c r="F511" s="13"/>
      <c r="G511" s="7"/>
      <c r="AX511" s="16">
        <v>44562</v>
      </c>
      <c r="BA511" s="26">
        <f t="shared" si="42"/>
        <v>2</v>
      </c>
    </row>
    <row r="512" spans="2:53" ht="15" customHeight="1" thickBot="1">
      <c r="B512" s="8"/>
      <c r="C512" s="12"/>
      <c r="D512" s="28"/>
      <c r="E512" s="13"/>
      <c r="F512" s="13"/>
      <c r="G512" s="7"/>
      <c r="AX512" s="16">
        <v>44593</v>
      </c>
      <c r="BA512" s="26">
        <f t="shared" si="42"/>
        <v>2</v>
      </c>
    </row>
    <row r="513" spans="2:53" ht="15" customHeight="1" thickBot="1">
      <c r="B513" s="8"/>
      <c r="C513" s="12"/>
      <c r="D513" s="28"/>
      <c r="E513" s="13"/>
      <c r="F513" s="13"/>
      <c r="G513" s="7"/>
      <c r="AX513" s="16">
        <v>44621</v>
      </c>
      <c r="BA513" s="26">
        <f t="shared" si="42"/>
        <v>2</v>
      </c>
    </row>
    <row r="514" spans="2:53" ht="15" customHeight="1" thickBot="1">
      <c r="B514" s="8"/>
      <c r="C514" s="12"/>
      <c r="D514" s="28"/>
      <c r="E514" s="13"/>
      <c r="F514" s="13"/>
      <c r="G514" s="7"/>
      <c r="AX514" s="16">
        <v>44652</v>
      </c>
      <c r="BA514" s="26">
        <f t="shared" si="42"/>
        <v>2</v>
      </c>
    </row>
    <row r="515" spans="2:53" ht="15" customHeight="1" thickBot="1">
      <c r="B515" s="8"/>
      <c r="C515" s="12"/>
      <c r="D515" s="28"/>
      <c r="E515" s="13"/>
      <c r="F515" s="13"/>
      <c r="G515" s="7"/>
      <c r="AX515" s="16">
        <v>44682</v>
      </c>
      <c r="BA515" s="26">
        <f t="shared" si="42"/>
        <v>2</v>
      </c>
    </row>
    <row r="516" spans="2:53" ht="15" customHeight="1" thickBot="1">
      <c r="B516" s="8"/>
      <c r="C516" s="12"/>
      <c r="D516" s="28"/>
      <c r="E516" s="13"/>
      <c r="F516" s="13"/>
      <c r="G516" s="7"/>
      <c r="AX516" s="16">
        <v>44713</v>
      </c>
      <c r="BA516" s="26">
        <f t="shared" si="42"/>
        <v>2</v>
      </c>
    </row>
    <row r="517" spans="2:53" ht="15" customHeight="1" thickBot="1">
      <c r="B517" s="8"/>
      <c r="C517" s="12"/>
      <c r="D517" s="28"/>
      <c r="E517" s="13"/>
      <c r="F517" s="13"/>
      <c r="G517" s="7"/>
      <c r="AX517" s="16">
        <v>44743</v>
      </c>
      <c r="BA517" s="26">
        <f t="shared" si="42"/>
        <v>2</v>
      </c>
    </row>
    <row r="518" spans="2:53" ht="15" customHeight="1" thickBot="1">
      <c r="B518" s="8"/>
      <c r="C518" s="12"/>
      <c r="D518" s="28"/>
      <c r="E518" s="13"/>
      <c r="F518" s="13"/>
      <c r="G518" s="7"/>
      <c r="AX518" s="16">
        <v>44774</v>
      </c>
      <c r="BA518" s="26">
        <f t="shared" si="42"/>
        <v>2</v>
      </c>
    </row>
    <row r="519" spans="2:53" ht="15" customHeight="1" thickBot="1">
      <c r="B519" s="8"/>
      <c r="C519" s="12"/>
      <c r="D519" s="28"/>
      <c r="E519" s="13"/>
      <c r="F519" s="13"/>
      <c r="G519" s="7"/>
      <c r="AX519" s="16">
        <v>44805</v>
      </c>
      <c r="BA519" s="26">
        <f t="shared" si="42"/>
        <v>2</v>
      </c>
    </row>
    <row r="520" spans="2:53" ht="15" customHeight="1" thickBot="1">
      <c r="B520" s="8"/>
      <c r="C520" s="12"/>
      <c r="D520" s="28"/>
      <c r="E520" s="13"/>
      <c r="F520" s="13"/>
      <c r="G520" s="7"/>
      <c r="AX520" s="16">
        <v>44835</v>
      </c>
      <c r="BA520" s="26">
        <f aca="true" t="shared" si="43" ref="BA520:BA537">IF(AX520=AZ520,1,2)</f>
        <v>2</v>
      </c>
    </row>
    <row r="521" spans="2:53" ht="15" customHeight="1" thickBot="1">
      <c r="B521" s="8"/>
      <c r="C521" s="12"/>
      <c r="D521" s="28"/>
      <c r="E521" s="13"/>
      <c r="F521" s="13"/>
      <c r="G521" s="7"/>
      <c r="AX521" s="16">
        <v>44866</v>
      </c>
      <c r="BA521" s="26">
        <f t="shared" si="43"/>
        <v>2</v>
      </c>
    </row>
    <row r="522" spans="2:53" ht="15" customHeight="1" thickBot="1">
      <c r="B522" s="8"/>
      <c r="C522" s="12"/>
      <c r="D522" s="28"/>
      <c r="E522" s="13"/>
      <c r="F522" s="13"/>
      <c r="G522" s="7"/>
      <c r="AX522" s="16">
        <v>44896</v>
      </c>
      <c r="BA522" s="26">
        <f t="shared" si="43"/>
        <v>2</v>
      </c>
    </row>
    <row r="523" spans="2:53" ht="15" customHeight="1" thickBot="1">
      <c r="B523" s="8"/>
      <c r="C523" s="12"/>
      <c r="D523" s="28"/>
      <c r="E523" s="13"/>
      <c r="F523" s="13"/>
      <c r="G523" s="7"/>
      <c r="AX523" s="16">
        <v>44927</v>
      </c>
      <c r="BA523" s="26">
        <f t="shared" si="43"/>
        <v>2</v>
      </c>
    </row>
    <row r="524" spans="2:53" ht="15" customHeight="1" thickBot="1">
      <c r="B524" s="8"/>
      <c r="C524" s="12"/>
      <c r="D524" s="28"/>
      <c r="E524" s="13"/>
      <c r="F524" s="13"/>
      <c r="G524" s="7"/>
      <c r="AX524" s="16">
        <v>44958</v>
      </c>
      <c r="BA524" s="26">
        <f t="shared" si="43"/>
        <v>2</v>
      </c>
    </row>
    <row r="525" spans="2:53" ht="15" customHeight="1" thickBot="1">
      <c r="B525" s="8"/>
      <c r="C525" s="12"/>
      <c r="D525" s="28"/>
      <c r="E525" s="13"/>
      <c r="F525" s="13"/>
      <c r="G525" s="7"/>
      <c r="AX525" s="16">
        <v>44986</v>
      </c>
      <c r="BA525" s="26">
        <f t="shared" si="43"/>
        <v>2</v>
      </c>
    </row>
    <row r="526" spans="2:53" ht="15" customHeight="1" thickBot="1">
      <c r="B526" s="8"/>
      <c r="C526" s="12"/>
      <c r="D526" s="28"/>
      <c r="E526" s="13"/>
      <c r="F526" s="13"/>
      <c r="G526" s="7"/>
      <c r="AX526" s="16">
        <v>45017</v>
      </c>
      <c r="BA526" s="26">
        <f t="shared" si="43"/>
        <v>2</v>
      </c>
    </row>
    <row r="527" spans="2:53" ht="15" customHeight="1" thickBot="1">
      <c r="B527" s="8"/>
      <c r="C527" s="12"/>
      <c r="D527" s="28"/>
      <c r="E527" s="13"/>
      <c r="F527" s="13"/>
      <c r="G527" s="7"/>
      <c r="AX527" s="16">
        <v>45047</v>
      </c>
      <c r="BA527" s="26">
        <f t="shared" si="43"/>
        <v>2</v>
      </c>
    </row>
    <row r="528" spans="2:53" ht="15" customHeight="1" thickBot="1">
      <c r="B528" s="8"/>
      <c r="C528" s="12"/>
      <c r="D528" s="28"/>
      <c r="E528" s="13"/>
      <c r="F528" s="13"/>
      <c r="G528" s="7"/>
      <c r="AX528" s="16">
        <v>45078</v>
      </c>
      <c r="BA528" s="26">
        <f t="shared" si="43"/>
        <v>2</v>
      </c>
    </row>
    <row r="529" spans="2:53" ht="15" customHeight="1" thickBot="1">
      <c r="B529" s="8"/>
      <c r="C529" s="12"/>
      <c r="D529" s="28"/>
      <c r="E529" s="13"/>
      <c r="F529" s="13"/>
      <c r="G529" s="7"/>
      <c r="AX529" s="16">
        <v>45108</v>
      </c>
      <c r="BA529" s="26">
        <f t="shared" si="43"/>
        <v>2</v>
      </c>
    </row>
    <row r="530" spans="2:53" ht="15" customHeight="1" thickBot="1">
      <c r="B530" s="8"/>
      <c r="C530" s="12"/>
      <c r="D530" s="28"/>
      <c r="E530" s="13"/>
      <c r="F530" s="13"/>
      <c r="G530" s="7"/>
      <c r="AX530" s="16">
        <v>45139</v>
      </c>
      <c r="BA530" s="26">
        <f t="shared" si="43"/>
        <v>2</v>
      </c>
    </row>
    <row r="531" spans="2:53" ht="15" customHeight="1" thickBot="1">
      <c r="B531" s="8"/>
      <c r="C531" s="12"/>
      <c r="D531" s="28"/>
      <c r="E531" s="13"/>
      <c r="F531" s="13"/>
      <c r="G531" s="7"/>
      <c r="AX531" s="16">
        <v>45170</v>
      </c>
      <c r="BA531" s="26">
        <f t="shared" si="43"/>
        <v>2</v>
      </c>
    </row>
    <row r="532" spans="2:53" ht="15" customHeight="1" thickBot="1">
      <c r="B532" s="8"/>
      <c r="C532" s="12"/>
      <c r="D532" s="28"/>
      <c r="E532" s="13"/>
      <c r="F532" s="13"/>
      <c r="G532" s="7"/>
      <c r="AX532" s="16">
        <v>45200</v>
      </c>
      <c r="BA532" s="26">
        <f t="shared" si="43"/>
        <v>2</v>
      </c>
    </row>
    <row r="533" spans="2:53" ht="15" customHeight="1" thickBot="1">
      <c r="B533" s="8"/>
      <c r="C533" s="12"/>
      <c r="D533" s="28"/>
      <c r="E533" s="13"/>
      <c r="F533" s="13"/>
      <c r="G533" s="7"/>
      <c r="AX533" s="16">
        <v>45231</v>
      </c>
      <c r="BA533" s="26">
        <f t="shared" si="43"/>
        <v>2</v>
      </c>
    </row>
    <row r="534" spans="2:53" ht="15" customHeight="1" thickBot="1">
      <c r="B534" s="8"/>
      <c r="C534" s="12"/>
      <c r="D534" s="28"/>
      <c r="E534" s="13"/>
      <c r="F534" s="13"/>
      <c r="G534" s="7"/>
      <c r="AX534" s="16">
        <v>45261</v>
      </c>
      <c r="BA534" s="26">
        <f t="shared" si="43"/>
        <v>2</v>
      </c>
    </row>
    <row r="535" spans="2:53" ht="15" customHeight="1" thickBot="1">
      <c r="B535" s="8"/>
      <c r="C535" s="12"/>
      <c r="D535" s="28"/>
      <c r="E535" s="13"/>
      <c r="F535" s="13"/>
      <c r="G535" s="7"/>
      <c r="AX535" s="16">
        <v>45292</v>
      </c>
      <c r="BA535" s="26">
        <f t="shared" si="43"/>
        <v>2</v>
      </c>
    </row>
    <row r="536" spans="2:53" ht="15" customHeight="1" thickBot="1">
      <c r="B536" s="8"/>
      <c r="C536" s="12"/>
      <c r="D536" s="28"/>
      <c r="E536" s="13"/>
      <c r="F536" s="13"/>
      <c r="G536" s="7"/>
      <c r="AX536" s="16">
        <v>45323</v>
      </c>
      <c r="BA536" s="26">
        <f t="shared" si="43"/>
        <v>2</v>
      </c>
    </row>
    <row r="537" spans="2:53" ht="15" customHeight="1">
      <c r="B537" s="8"/>
      <c r="C537" s="12"/>
      <c r="D537" s="28"/>
      <c r="E537" s="13"/>
      <c r="F537" s="13"/>
      <c r="G537" s="7"/>
      <c r="H537" s="25">
        <v>2.36</v>
      </c>
      <c r="AX537" s="16">
        <v>45352</v>
      </c>
      <c r="BA537" s="26">
        <f t="shared" si="43"/>
        <v>2</v>
      </c>
    </row>
    <row r="538" spans="2:53" ht="18.75">
      <c r="B538" s="141" t="s">
        <v>6</v>
      </c>
      <c r="C538" s="141"/>
      <c r="D538" s="141"/>
      <c r="E538" s="141"/>
      <c r="F538" s="141"/>
      <c r="G538" s="141"/>
      <c r="H538" s="78"/>
      <c r="I538" s="79"/>
      <c r="AX538" s="16" t="s">
        <v>29</v>
      </c>
      <c r="BA538" s="26" t="s">
        <v>29</v>
      </c>
    </row>
    <row r="539" spans="2:53" ht="6" customHeight="1">
      <c r="B539" s="145" t="s">
        <v>11</v>
      </c>
      <c r="C539" s="145"/>
      <c r="D539" s="145"/>
      <c r="E539" s="145"/>
      <c r="F539" s="145"/>
      <c r="G539" s="145"/>
      <c r="AX539" s="16"/>
      <c r="BA539" s="26"/>
    </row>
    <row r="540" spans="2:53" ht="15" customHeight="1">
      <c r="B540" s="145"/>
      <c r="C540" s="145"/>
      <c r="D540" s="145"/>
      <c r="E540" s="145"/>
      <c r="F540" s="145"/>
      <c r="G540" s="145"/>
      <c r="AX540" s="16"/>
      <c r="BA540" s="26"/>
    </row>
    <row r="541" spans="2:53" ht="15" customHeight="1">
      <c r="B541" s="145"/>
      <c r="C541" s="145"/>
      <c r="D541" s="145"/>
      <c r="E541" s="145"/>
      <c r="F541" s="145"/>
      <c r="G541" s="145"/>
      <c r="AX541" s="16"/>
      <c r="BA541" s="26"/>
    </row>
    <row r="542" spans="2:53" ht="15" customHeight="1">
      <c r="B542" s="145"/>
      <c r="C542" s="145"/>
      <c r="D542" s="145"/>
      <c r="E542" s="145"/>
      <c r="F542" s="145"/>
      <c r="G542" s="145"/>
      <c r="AX542" s="16"/>
      <c r="BA542" s="26"/>
    </row>
    <row r="543" spans="50:53" ht="17.25">
      <c r="AX543" s="16"/>
      <c r="BA543" s="26"/>
    </row>
    <row r="544" spans="50:53" ht="17.25">
      <c r="AX544" s="16"/>
      <c r="BA544" s="26"/>
    </row>
    <row r="545" spans="50:53" ht="17.25">
      <c r="AX545" s="16"/>
      <c r="BA545" s="26"/>
    </row>
    <row r="546" spans="50:53" ht="17.25">
      <c r="AX546" s="16"/>
      <c r="BA546" s="26"/>
    </row>
    <row r="547" spans="50:53" ht="17.25">
      <c r="AX547" s="16"/>
      <c r="BA547" s="26"/>
    </row>
    <row r="548" spans="50:53" ht="17.25">
      <c r="AX548" s="16"/>
      <c r="BA548" s="26"/>
    </row>
    <row r="549" spans="50:53" ht="17.25">
      <c r="AX549" s="16"/>
      <c r="BA549" s="26"/>
    </row>
    <row r="550" spans="50:53" ht="17.25">
      <c r="AX550" s="16"/>
      <c r="BA550" s="26"/>
    </row>
    <row r="551" spans="50:53" ht="17.25">
      <c r="AX551" s="16"/>
      <c r="BA551" s="26"/>
    </row>
    <row r="552" spans="50:53" ht="17.25">
      <c r="AX552" s="16"/>
      <c r="BA552" s="26"/>
    </row>
    <row r="553" spans="50:53" ht="17.25">
      <c r="AX553" s="16"/>
      <c r="BA553" s="26"/>
    </row>
    <row r="554" spans="50:53" ht="17.25">
      <c r="AX554" s="16"/>
      <c r="BA554" s="26"/>
    </row>
    <row r="555" spans="50:53" ht="17.25">
      <c r="AX555" s="16"/>
      <c r="BA555" s="26"/>
    </row>
    <row r="556" spans="50:53" ht="17.25">
      <c r="AX556" s="16"/>
      <c r="BA556" s="26"/>
    </row>
    <row r="557" spans="50:53" ht="17.25">
      <c r="AX557" s="16"/>
      <c r="BA557" s="26"/>
    </row>
    <row r="558" spans="50:53" ht="17.25">
      <c r="AX558" s="16"/>
      <c r="BA558" s="26"/>
    </row>
    <row r="559" spans="50:53" ht="17.25">
      <c r="AX559" s="16"/>
      <c r="BA559" s="26"/>
    </row>
    <row r="560" spans="50:53" ht="17.25">
      <c r="AX560" s="16"/>
      <c r="BA560" s="26"/>
    </row>
    <row r="561" spans="50:53" ht="17.25">
      <c r="AX561" s="16"/>
      <c r="BA561" s="26"/>
    </row>
    <row r="562" spans="50:53" ht="17.25">
      <c r="AX562" s="16"/>
      <c r="BA562" s="26"/>
    </row>
    <row r="563" spans="50:53" ht="17.25">
      <c r="AX563" s="16"/>
      <c r="BA563" s="26"/>
    </row>
    <row r="564" spans="50:53" ht="17.25">
      <c r="AX564" s="16"/>
      <c r="BA564" s="26"/>
    </row>
    <row r="565" spans="50:53" ht="17.25">
      <c r="AX565" s="16"/>
      <c r="BA565" s="26"/>
    </row>
    <row r="566" spans="50:53" ht="17.25">
      <c r="AX566" s="16"/>
      <c r="BA566" s="26"/>
    </row>
    <row r="567" spans="50:53" ht="17.25">
      <c r="AX567" s="16"/>
      <c r="BA567" s="26"/>
    </row>
    <row r="568" spans="50:53" ht="17.25">
      <c r="AX568" s="16"/>
      <c r="BA568" s="26"/>
    </row>
    <row r="569" spans="50:53" ht="17.25">
      <c r="AX569" s="16"/>
      <c r="BA569" s="26"/>
    </row>
    <row r="570" spans="50:53" ht="17.25">
      <c r="AX570" s="16"/>
      <c r="BA570" s="26"/>
    </row>
    <row r="571" spans="50:53" ht="17.25">
      <c r="AX571" s="16"/>
      <c r="BA571" s="26"/>
    </row>
    <row r="572" spans="50:53" ht="17.25">
      <c r="AX572" s="16"/>
      <c r="BA572" s="26"/>
    </row>
    <row r="573" spans="50:53" ht="17.25">
      <c r="AX573" s="16"/>
      <c r="BA573" s="26"/>
    </row>
    <row r="574" spans="50:53" ht="17.25">
      <c r="AX574" s="16"/>
      <c r="BA574" s="26"/>
    </row>
    <row r="575" spans="50:53" ht="17.25">
      <c r="AX575" s="16"/>
      <c r="BA575" s="26"/>
    </row>
    <row r="576" spans="50:53" ht="17.25">
      <c r="AX576" s="16"/>
      <c r="BA576" s="26"/>
    </row>
    <row r="577" spans="50:53" ht="17.25">
      <c r="AX577" s="16"/>
      <c r="BA577" s="26"/>
    </row>
    <row r="578" spans="50:53" ht="17.25">
      <c r="AX578" s="16"/>
      <c r="BA578" s="26"/>
    </row>
    <row r="579" spans="50:53" ht="17.25">
      <c r="AX579" s="16"/>
      <c r="BA579" s="26"/>
    </row>
    <row r="580" spans="50:53" ht="17.25">
      <c r="AX580" s="16"/>
      <c r="BA580" s="26"/>
    </row>
    <row r="581" spans="50:53" ht="17.25">
      <c r="AX581" s="16"/>
      <c r="BA581" s="26"/>
    </row>
    <row r="582" spans="50:53" ht="17.25">
      <c r="AX582" s="16"/>
      <c r="BA582" s="26"/>
    </row>
    <row r="583" spans="50:53" ht="17.25">
      <c r="AX583" s="16"/>
      <c r="BA583" s="26"/>
    </row>
    <row r="584" spans="50:53" ht="17.25">
      <c r="AX584" s="16"/>
      <c r="BA584" s="26"/>
    </row>
    <row r="585" spans="50:53" ht="17.25">
      <c r="AX585" s="16"/>
      <c r="BA585" s="26"/>
    </row>
    <row r="586" spans="50:53" ht="17.25">
      <c r="AX586" s="16"/>
      <c r="BA586" s="26"/>
    </row>
    <row r="587" spans="50:53" ht="17.25">
      <c r="AX587" s="16"/>
      <c r="BA587" s="26"/>
    </row>
    <row r="588" spans="50:53" ht="17.25">
      <c r="AX588" s="16"/>
      <c r="BA588" s="26"/>
    </row>
    <row r="589" spans="50:53" ht="17.25">
      <c r="AX589" s="16"/>
      <c r="BA589" s="26"/>
    </row>
    <row r="590" spans="50:53" ht="17.25">
      <c r="AX590" s="16"/>
      <c r="BA590" s="26"/>
    </row>
    <row r="591" spans="50:53" ht="17.25">
      <c r="AX591" s="16"/>
      <c r="BA591" s="26"/>
    </row>
    <row r="592" spans="50:53" ht="17.25">
      <c r="AX592" s="16"/>
      <c r="BA592" s="26"/>
    </row>
    <row r="593" spans="50:53" ht="17.25">
      <c r="AX593" s="16"/>
      <c r="BA593" s="26"/>
    </row>
    <row r="594" spans="50:53" ht="17.25">
      <c r="AX594" s="16"/>
      <c r="BA594" s="26"/>
    </row>
    <row r="595" spans="50:53" ht="17.25">
      <c r="AX595" s="16"/>
      <c r="BA595" s="26"/>
    </row>
    <row r="596" spans="50:53" ht="17.25">
      <c r="AX596" s="16"/>
      <c r="BA596" s="26"/>
    </row>
    <row r="597" spans="50:53" ht="17.25">
      <c r="AX597" s="16"/>
      <c r="BA597" s="26"/>
    </row>
    <row r="598" spans="50:53" ht="17.25">
      <c r="AX598" s="16"/>
      <c r="BA598" s="26"/>
    </row>
    <row r="599" spans="50:53" ht="17.25">
      <c r="AX599" s="16"/>
      <c r="BA599" s="26"/>
    </row>
    <row r="600" spans="50:53" ht="17.25">
      <c r="AX600" s="16"/>
      <c r="BA600" s="26"/>
    </row>
    <row r="601" spans="50:53" ht="17.25">
      <c r="AX601" s="16"/>
      <c r="BA601" s="26"/>
    </row>
    <row r="602" spans="50:53" ht="17.25">
      <c r="AX602" s="16"/>
      <c r="BA602" s="26"/>
    </row>
    <row r="603" spans="50:53" ht="17.25">
      <c r="AX603" s="16"/>
      <c r="BA603" s="26"/>
    </row>
    <row r="604" spans="50:53" ht="17.25">
      <c r="AX604" s="16"/>
      <c r="BA604" s="26"/>
    </row>
    <row r="605" spans="50:53" ht="17.25">
      <c r="AX605" s="16"/>
      <c r="BA605" s="26"/>
    </row>
    <row r="606" spans="50:53" ht="17.25">
      <c r="AX606" s="16"/>
      <c r="BA606" s="26"/>
    </row>
    <row r="607" spans="50:53" ht="17.25">
      <c r="AX607" s="16"/>
      <c r="BA607" s="26"/>
    </row>
    <row r="608" spans="50:53" ht="17.25">
      <c r="AX608" s="16"/>
      <c r="BA608" s="26"/>
    </row>
    <row r="609" spans="50:53" ht="17.25">
      <c r="AX609" s="16"/>
      <c r="BA609" s="26"/>
    </row>
    <row r="610" spans="50:53" ht="17.25">
      <c r="AX610" s="16"/>
      <c r="BA610" s="26"/>
    </row>
    <row r="611" spans="50:53" ht="17.25">
      <c r="AX611" s="16"/>
      <c r="BA611" s="26"/>
    </row>
    <row r="612" spans="50:53" ht="17.25">
      <c r="AX612" s="16"/>
      <c r="BA612" s="26"/>
    </row>
    <row r="613" spans="50:53" ht="17.25">
      <c r="AX613" s="16"/>
      <c r="BA613" s="26"/>
    </row>
    <row r="614" spans="50:53" ht="17.25">
      <c r="AX614" s="16"/>
      <c r="BA614" s="26"/>
    </row>
    <row r="615" spans="50:53" ht="17.25">
      <c r="AX615" s="16"/>
      <c r="BA615" s="26"/>
    </row>
    <row r="616" spans="50:53" ht="17.25">
      <c r="AX616" s="16"/>
      <c r="BA616" s="26"/>
    </row>
    <row r="617" spans="50:53" ht="17.25">
      <c r="AX617" s="16"/>
      <c r="BA617" s="26"/>
    </row>
    <row r="618" spans="50:53" ht="17.25">
      <c r="AX618" s="16"/>
      <c r="BA618" s="26"/>
    </row>
    <row r="619" spans="50:53" ht="17.25">
      <c r="AX619" s="16"/>
      <c r="BA619" s="26"/>
    </row>
    <row r="620" spans="50:53" ht="17.25">
      <c r="AX620" s="16"/>
      <c r="BA620" s="26"/>
    </row>
    <row r="621" spans="50:53" ht="17.25">
      <c r="AX621" s="16"/>
      <c r="BA621" s="26"/>
    </row>
    <row r="622" spans="50:53" ht="17.25">
      <c r="AX622" s="16"/>
      <c r="BA622" s="26"/>
    </row>
    <row r="623" spans="50:53" ht="17.25">
      <c r="AX623" s="16"/>
      <c r="BA623" s="26"/>
    </row>
    <row r="624" spans="50:53" ht="17.25">
      <c r="AX624" s="16"/>
      <c r="BA624" s="26"/>
    </row>
    <row r="625" ht="17.25">
      <c r="AX625" s="16"/>
    </row>
    <row r="626" ht="17.25">
      <c r="AX626" s="16"/>
    </row>
    <row r="627" ht="17.25">
      <c r="AX627" s="16"/>
    </row>
    <row r="628" ht="17.25">
      <c r="AX628" s="16"/>
    </row>
    <row r="629" ht="17.25">
      <c r="AX629" s="16"/>
    </row>
    <row r="630" ht="17.25">
      <c r="AX630" s="16"/>
    </row>
    <row r="631" ht="17.25">
      <c r="AX631" s="16"/>
    </row>
    <row r="632" ht="17.25">
      <c r="AX632" s="16"/>
    </row>
    <row r="633" ht="17.25">
      <c r="AX633" s="16"/>
    </row>
    <row r="634" ht="17.25">
      <c r="AX634" s="16"/>
    </row>
    <row r="635" ht="17.25">
      <c r="AX635" s="16"/>
    </row>
    <row r="636" ht="17.25">
      <c r="AX636" s="16"/>
    </row>
    <row r="637" ht="17.25">
      <c r="AX637" s="16"/>
    </row>
    <row r="638" ht="17.25">
      <c r="AX638" s="16"/>
    </row>
    <row r="639" ht="17.25">
      <c r="AX639" s="16"/>
    </row>
    <row r="640" ht="17.25">
      <c r="AX640" s="16"/>
    </row>
    <row r="641" ht="17.25">
      <c r="AX641" s="16"/>
    </row>
    <row r="642" ht="17.25">
      <c r="AX642" s="16"/>
    </row>
    <row r="643" ht="17.25">
      <c r="AX643" s="16"/>
    </row>
    <row r="644" ht="17.25">
      <c r="AX644" s="16"/>
    </row>
    <row r="645" ht="17.25">
      <c r="AX645" s="16"/>
    </row>
    <row r="646" ht="17.25">
      <c r="AX646" s="16"/>
    </row>
    <row r="647" ht="17.25">
      <c r="AX647" s="16"/>
    </row>
    <row r="648" ht="17.25">
      <c r="AX648" s="16"/>
    </row>
    <row r="649" ht="17.25">
      <c r="AX649" s="16"/>
    </row>
    <row r="650" ht="17.25">
      <c r="AX650" s="16"/>
    </row>
    <row r="651" ht="17.25">
      <c r="AX651" s="16"/>
    </row>
    <row r="652" ht="17.25">
      <c r="AX652" s="16"/>
    </row>
    <row r="653" ht="17.25">
      <c r="AX653" s="16"/>
    </row>
    <row r="654" ht="17.25">
      <c r="AX654" s="16"/>
    </row>
    <row r="655" ht="17.25">
      <c r="AX655" s="16"/>
    </row>
    <row r="656" ht="17.25">
      <c r="AX656" s="16"/>
    </row>
    <row r="657" ht="17.25">
      <c r="AX657" s="16"/>
    </row>
    <row r="658" ht="17.25">
      <c r="AX658" s="16"/>
    </row>
    <row r="659" ht="17.25">
      <c r="AX659" s="16"/>
    </row>
    <row r="660" ht="17.25">
      <c r="AX660" s="16"/>
    </row>
    <row r="661" ht="17.25">
      <c r="AX661" s="16"/>
    </row>
    <row r="662" ht="17.25">
      <c r="AX662" s="16"/>
    </row>
    <row r="663" ht="17.25">
      <c r="AX663" s="16"/>
    </row>
    <row r="664" ht="17.25">
      <c r="AX664" s="16"/>
    </row>
    <row r="665" ht="17.25">
      <c r="AX665" s="16"/>
    </row>
    <row r="666" ht="17.25">
      <c r="AX666" s="16"/>
    </row>
    <row r="667" ht="17.25">
      <c r="AX667" s="16"/>
    </row>
    <row r="668" ht="17.25">
      <c r="AX668" s="16"/>
    </row>
  </sheetData>
  <sheetProtection password="83D5" sheet="1" selectLockedCells="1" selectUnlockedCells="1"/>
  <mergeCells count="17">
    <mergeCell ref="B538:G538"/>
    <mergeCell ref="B2:G2"/>
    <mergeCell ref="B539:G542"/>
    <mergeCell ref="I2:N2"/>
    <mergeCell ref="I3:N3"/>
    <mergeCell ref="J8:N8"/>
    <mergeCell ref="J9:N9"/>
    <mergeCell ref="J13:N16"/>
    <mergeCell ref="J17:N17"/>
    <mergeCell ref="J11:N12"/>
    <mergeCell ref="I1:O1"/>
    <mergeCell ref="K6:N6"/>
    <mergeCell ref="B1:G1"/>
    <mergeCell ref="B4:G4"/>
    <mergeCell ref="I4:N4"/>
    <mergeCell ref="B3:G3"/>
    <mergeCell ref="I5:N5"/>
  </mergeCells>
  <hyperlinks>
    <hyperlink ref="B3" r:id="rId1" display="mali@malianaliz.com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3"/>
  <dimension ref="B2:R447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7.00390625" style="0" customWidth="1"/>
    <col min="2" max="2" width="19.140625" style="0" customWidth="1"/>
    <col min="3" max="3" width="15.140625" style="0" customWidth="1"/>
    <col min="4" max="4" width="13.57421875" style="0" hidden="1" customWidth="1"/>
    <col min="5" max="5" width="13.7109375" style="0" hidden="1" customWidth="1"/>
    <col min="6" max="6" width="0.71875" style="0" customWidth="1"/>
    <col min="7" max="7" width="1.421875" style="0" customWidth="1"/>
    <col min="13" max="13" width="0.42578125" style="0" customWidth="1"/>
    <col min="14" max="14" width="26.00390625" style="0" customWidth="1"/>
  </cols>
  <sheetData>
    <row r="1" ht="15.75" thickBot="1"/>
    <row r="2" spans="2:14" ht="24" customHeight="1" thickBot="1">
      <c r="B2" s="171" t="s">
        <v>470</v>
      </c>
      <c r="C2" s="172"/>
      <c r="D2" s="172"/>
      <c r="E2" s="173"/>
      <c r="H2" s="165" t="s">
        <v>505</v>
      </c>
      <c r="I2" s="166"/>
      <c r="J2" s="166"/>
      <c r="K2" s="166"/>
      <c r="L2" s="166"/>
      <c r="M2" s="166"/>
      <c r="N2" s="167"/>
    </row>
    <row r="3" spans="2:14" ht="48" customHeight="1" thickBot="1">
      <c r="B3" s="32" t="s">
        <v>504</v>
      </c>
      <c r="C3" s="32" t="s">
        <v>478</v>
      </c>
      <c r="D3" s="32" t="s">
        <v>477</v>
      </c>
      <c r="E3" s="32" t="s">
        <v>479</v>
      </c>
      <c r="H3" s="168" t="s">
        <v>506</v>
      </c>
      <c r="I3" s="169"/>
      <c r="J3" s="169"/>
      <c r="K3" s="169"/>
      <c r="L3" s="169"/>
      <c r="M3" s="169"/>
      <c r="N3" s="170"/>
    </row>
    <row r="4" spans="2:14" ht="32.25" customHeight="1" thickBot="1">
      <c r="B4" s="80"/>
      <c r="C4" s="81"/>
      <c r="D4" s="34"/>
      <c r="E4" s="34"/>
      <c r="H4" s="180" t="s">
        <v>507</v>
      </c>
      <c r="I4" s="181"/>
      <c r="J4" s="181"/>
      <c r="K4" s="181"/>
      <c r="L4" s="181"/>
      <c r="M4" s="181"/>
      <c r="N4" s="84">
        <v>42522</v>
      </c>
    </row>
    <row r="5" spans="2:14" ht="15">
      <c r="B5" s="80"/>
      <c r="C5" s="81"/>
      <c r="D5" s="34"/>
      <c r="E5" s="34"/>
      <c r="H5" s="174" t="s">
        <v>30</v>
      </c>
      <c r="I5" s="175"/>
      <c r="J5" s="175"/>
      <c r="K5" s="175"/>
      <c r="L5" s="175"/>
      <c r="M5" s="175"/>
      <c r="N5" s="176"/>
    </row>
    <row r="6" spans="2:14" ht="19.5" customHeight="1" thickBot="1">
      <c r="B6" s="80"/>
      <c r="C6" s="81"/>
      <c r="D6" s="34"/>
      <c r="E6" s="34"/>
      <c r="H6" s="177"/>
      <c r="I6" s="178"/>
      <c r="J6" s="178"/>
      <c r="K6" s="178"/>
      <c r="L6" s="178"/>
      <c r="M6" s="178"/>
      <c r="N6" s="179"/>
    </row>
    <row r="7" spans="2:5" ht="15">
      <c r="B7" s="80"/>
      <c r="C7" s="81"/>
      <c r="D7" s="33"/>
      <c r="E7" s="33"/>
    </row>
    <row r="8" spans="2:18" ht="16.5" customHeight="1">
      <c r="B8" s="80"/>
      <c r="C8" s="81"/>
      <c r="D8" s="33"/>
      <c r="E8" s="33"/>
      <c r="G8" s="163" t="s">
        <v>20</v>
      </c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</row>
    <row r="9" spans="2:18" ht="15.75" thickBot="1">
      <c r="B9" s="80"/>
      <c r="C9" s="81"/>
      <c r="D9" s="33"/>
      <c r="E9" s="33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</row>
    <row r="10" spans="2:18" ht="17.25" customHeight="1" thickBot="1">
      <c r="B10" s="80"/>
      <c r="C10" s="81"/>
      <c r="D10" s="33"/>
      <c r="E10" s="34"/>
      <c r="G10" s="182" t="s">
        <v>502</v>
      </c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4"/>
    </row>
    <row r="11" spans="2:18" ht="15.75" customHeight="1" thickBot="1">
      <c r="B11" s="80"/>
      <c r="C11" s="81"/>
      <c r="D11" s="33"/>
      <c r="E11" s="33"/>
      <c r="G11" s="161" t="s">
        <v>21</v>
      </c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</row>
    <row r="12" spans="2:18" ht="15" customHeight="1">
      <c r="B12" s="80"/>
      <c r="C12" s="81"/>
      <c r="D12" s="33"/>
      <c r="E12" s="33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2:18" ht="15" customHeight="1">
      <c r="B13" s="80"/>
      <c r="C13" s="81"/>
      <c r="D13" s="33"/>
      <c r="E13" s="33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2:5" ht="15">
      <c r="B14" s="80"/>
      <c r="C14" s="81"/>
      <c r="D14" s="33"/>
      <c r="E14" s="33"/>
    </row>
    <row r="15" spans="2:5" ht="15">
      <c r="B15" s="80"/>
      <c r="C15" s="81"/>
      <c r="D15" s="33"/>
      <c r="E15" s="33"/>
    </row>
    <row r="16" spans="2:5" ht="15">
      <c r="B16" s="80"/>
      <c r="C16" s="81"/>
      <c r="D16" s="33"/>
      <c r="E16" s="33"/>
    </row>
    <row r="17" spans="2:5" ht="15">
      <c r="B17" s="80"/>
      <c r="C17" s="81"/>
      <c r="D17" s="33"/>
      <c r="E17" s="33"/>
    </row>
    <row r="18" spans="2:5" ht="15">
      <c r="B18" s="80"/>
      <c r="C18" s="81"/>
      <c r="D18" s="33"/>
      <c r="E18" s="33"/>
    </row>
    <row r="19" spans="2:5" ht="15">
      <c r="B19" s="80"/>
      <c r="C19" s="81"/>
      <c r="D19" s="33"/>
      <c r="E19" s="33"/>
    </row>
    <row r="20" spans="2:5" ht="15">
      <c r="B20" s="80"/>
      <c r="C20" s="81"/>
      <c r="D20" s="33"/>
      <c r="E20" s="33"/>
    </row>
    <row r="21" spans="2:5" ht="15">
      <c r="B21" s="80"/>
      <c r="C21" s="81"/>
      <c r="D21" s="33"/>
      <c r="E21" s="33"/>
    </row>
    <row r="22" spans="2:5" ht="15">
      <c r="B22" s="80"/>
      <c r="C22" s="81"/>
      <c r="D22" s="33"/>
      <c r="E22" s="33"/>
    </row>
    <row r="23" spans="2:5" ht="15">
      <c r="B23" s="80"/>
      <c r="C23" s="81"/>
      <c r="D23" s="33"/>
      <c r="E23" s="33"/>
    </row>
    <row r="24" spans="2:5" ht="15">
      <c r="B24" s="80"/>
      <c r="C24" s="81"/>
      <c r="D24" s="33"/>
      <c r="E24" s="33"/>
    </row>
    <row r="25" spans="2:5" ht="15">
      <c r="B25" s="80"/>
      <c r="C25" s="81"/>
      <c r="D25" s="33"/>
      <c r="E25" s="33"/>
    </row>
    <row r="26" spans="2:5" ht="15">
      <c r="B26" s="80"/>
      <c r="C26" s="81"/>
      <c r="D26" s="33"/>
      <c r="E26" s="33"/>
    </row>
    <row r="27" spans="2:5" ht="15">
      <c r="B27" s="80"/>
      <c r="C27" s="81"/>
      <c r="D27" s="33"/>
      <c r="E27" s="33"/>
    </row>
    <row r="28" spans="2:5" ht="15">
      <c r="B28" s="80"/>
      <c r="C28" s="81"/>
      <c r="D28" s="33"/>
      <c r="E28" s="33"/>
    </row>
    <row r="29" spans="2:5" ht="15">
      <c r="B29" s="80"/>
      <c r="C29" s="81"/>
      <c r="D29" s="33"/>
      <c r="E29" s="33"/>
    </row>
    <row r="30" spans="2:5" ht="15">
      <c r="B30" s="80"/>
      <c r="C30" s="81"/>
      <c r="D30" s="33"/>
      <c r="E30" s="33"/>
    </row>
    <row r="31" spans="2:5" ht="15">
      <c r="B31" s="80"/>
      <c r="C31" s="81"/>
      <c r="D31" s="33"/>
      <c r="E31" s="33"/>
    </row>
    <row r="32" spans="2:5" ht="15">
      <c r="B32" s="80"/>
      <c r="C32" s="81"/>
      <c r="D32" s="33"/>
      <c r="E32" s="33"/>
    </row>
    <row r="33" spans="2:5" ht="15">
      <c r="B33" s="80"/>
      <c r="C33" s="81"/>
      <c r="D33" s="33"/>
      <c r="E33" s="33"/>
    </row>
    <row r="34" spans="2:5" ht="15">
      <c r="B34" s="80"/>
      <c r="C34" s="81"/>
      <c r="D34" s="33"/>
      <c r="E34" s="33"/>
    </row>
    <row r="35" spans="2:14" ht="15">
      <c r="B35" s="80"/>
      <c r="C35" s="81"/>
      <c r="D35" s="33"/>
      <c r="E35" s="33"/>
      <c r="H35" s="1"/>
      <c r="I35" s="1"/>
      <c r="J35" s="1"/>
      <c r="K35" s="1"/>
      <c r="L35" s="1"/>
      <c r="M35" s="1"/>
      <c r="N35" s="1"/>
    </row>
    <row r="36" spans="2:5" s="1" customFormat="1" ht="15">
      <c r="B36" s="80"/>
      <c r="C36" s="81"/>
      <c r="D36" s="33"/>
      <c r="E36" s="33"/>
    </row>
    <row r="37" spans="2:5" s="1" customFormat="1" ht="15">
      <c r="B37" s="80"/>
      <c r="C37" s="81"/>
      <c r="D37" s="33"/>
      <c r="E37" s="33"/>
    </row>
    <row r="38" spans="2:5" s="1" customFormat="1" ht="15">
      <c r="B38" s="80"/>
      <c r="C38" s="81"/>
      <c r="D38" s="33"/>
      <c r="E38" s="33"/>
    </row>
    <row r="39" spans="2:5" s="1" customFormat="1" ht="15">
      <c r="B39" s="80"/>
      <c r="C39" s="81"/>
      <c r="D39" s="33"/>
      <c r="E39" s="33"/>
    </row>
    <row r="40" spans="2:5" s="1" customFormat="1" ht="15">
      <c r="B40" s="80"/>
      <c r="C40" s="81"/>
      <c r="D40" s="33"/>
      <c r="E40" s="33"/>
    </row>
    <row r="41" spans="2:5" s="1" customFormat="1" ht="15">
      <c r="B41" s="80"/>
      <c r="C41" s="81"/>
      <c r="D41" s="33"/>
      <c r="E41" s="33"/>
    </row>
    <row r="42" spans="2:5" s="1" customFormat="1" ht="15">
      <c r="B42" s="80"/>
      <c r="C42" s="81"/>
      <c r="D42" s="33"/>
      <c r="E42" s="33"/>
    </row>
    <row r="43" spans="2:5" s="1" customFormat="1" ht="15">
      <c r="B43" s="80"/>
      <c r="C43" s="81"/>
      <c r="D43" s="33"/>
      <c r="E43" s="33"/>
    </row>
    <row r="44" spans="2:5" s="1" customFormat="1" ht="15">
      <c r="B44" s="80"/>
      <c r="C44" s="81"/>
      <c r="D44" s="33"/>
      <c r="E44" s="33"/>
    </row>
    <row r="45" spans="2:5" s="1" customFormat="1" ht="15">
      <c r="B45" s="80"/>
      <c r="C45" s="81"/>
      <c r="D45" s="33"/>
      <c r="E45" s="33"/>
    </row>
    <row r="46" spans="2:5" s="1" customFormat="1" ht="15">
      <c r="B46" s="80"/>
      <c r="C46" s="81"/>
      <c r="D46" s="33"/>
      <c r="E46" s="33"/>
    </row>
    <row r="47" spans="2:5" s="1" customFormat="1" ht="15">
      <c r="B47" s="80"/>
      <c r="C47" s="81"/>
      <c r="D47" s="33"/>
      <c r="E47" s="33"/>
    </row>
    <row r="48" spans="2:5" s="1" customFormat="1" ht="15">
      <c r="B48" s="80"/>
      <c r="C48" s="81"/>
      <c r="D48" s="33"/>
      <c r="E48" s="33"/>
    </row>
    <row r="49" spans="2:5" s="1" customFormat="1" ht="15">
      <c r="B49" s="80"/>
      <c r="C49" s="81"/>
      <c r="D49" s="33"/>
      <c r="E49" s="33"/>
    </row>
    <row r="50" spans="2:5" s="1" customFormat="1" ht="15">
      <c r="B50" s="80"/>
      <c r="C50" s="81"/>
      <c r="D50" s="33"/>
      <c r="E50" s="33"/>
    </row>
    <row r="51" spans="2:14" s="1" customFormat="1" ht="15">
      <c r="B51" s="80"/>
      <c r="C51" s="81"/>
      <c r="D51" s="33"/>
      <c r="E51" s="33"/>
      <c r="H51"/>
      <c r="I51"/>
      <c r="J51"/>
      <c r="K51"/>
      <c r="L51"/>
      <c r="M51"/>
      <c r="N51"/>
    </row>
    <row r="52" spans="2:5" ht="15">
      <c r="B52" s="80"/>
      <c r="C52" s="81"/>
      <c r="D52" s="33"/>
      <c r="E52" s="33"/>
    </row>
    <row r="53" spans="2:5" ht="15">
      <c r="B53" s="80"/>
      <c r="C53" s="81"/>
      <c r="D53" s="33"/>
      <c r="E53" s="33"/>
    </row>
    <row r="54" spans="2:5" ht="15">
      <c r="B54" s="80"/>
      <c r="C54" s="81"/>
      <c r="D54" s="33"/>
      <c r="E54" s="33"/>
    </row>
    <row r="55" spans="2:5" ht="15">
      <c r="B55" s="80"/>
      <c r="C55" s="81"/>
      <c r="D55" s="33"/>
      <c r="E55" s="33"/>
    </row>
    <row r="56" spans="2:5" ht="15">
      <c r="B56" s="80"/>
      <c r="C56" s="81"/>
      <c r="D56" s="33"/>
      <c r="E56" s="33"/>
    </row>
    <row r="57" spans="2:5" ht="15">
      <c r="B57" s="80"/>
      <c r="C57" s="81"/>
      <c r="D57" s="33"/>
      <c r="E57" s="33"/>
    </row>
    <row r="58" spans="2:5" ht="15">
      <c r="B58" s="82"/>
      <c r="C58" s="83"/>
      <c r="D58" s="1"/>
      <c r="E58" s="1"/>
    </row>
    <row r="59" spans="2:5" ht="15">
      <c r="B59" s="82"/>
      <c r="C59" s="83"/>
      <c r="D59" s="1"/>
      <c r="E59" s="1"/>
    </row>
    <row r="60" spans="2:5" ht="15">
      <c r="B60" s="82"/>
      <c r="C60" s="83"/>
      <c r="D60" s="1"/>
      <c r="E60" s="1"/>
    </row>
    <row r="61" spans="2:5" ht="15">
      <c r="B61" s="82"/>
      <c r="C61" s="83"/>
      <c r="D61" s="1"/>
      <c r="E61" s="1"/>
    </row>
    <row r="62" spans="2:5" ht="15">
      <c r="B62" s="82"/>
      <c r="C62" s="83"/>
      <c r="D62" s="1"/>
      <c r="E62" s="1"/>
    </row>
    <row r="63" spans="2:5" ht="15">
      <c r="B63" s="82"/>
      <c r="C63" s="83"/>
      <c r="D63" s="1"/>
      <c r="E63" s="1"/>
    </row>
    <row r="64" spans="2:5" ht="15">
      <c r="B64" s="82"/>
      <c r="C64" s="83"/>
      <c r="D64" s="1"/>
      <c r="E64" s="1"/>
    </row>
    <row r="65" spans="2:5" ht="15">
      <c r="B65" s="82"/>
      <c r="C65" s="83"/>
      <c r="D65" s="1"/>
      <c r="E65" s="1"/>
    </row>
    <row r="66" spans="2:5" ht="15">
      <c r="B66" s="82"/>
      <c r="C66" s="83"/>
      <c r="D66" s="1"/>
      <c r="E66" s="1"/>
    </row>
    <row r="67" spans="2:5" ht="15">
      <c r="B67" s="82"/>
      <c r="C67" s="83"/>
      <c r="D67" s="1"/>
      <c r="E67" s="1"/>
    </row>
    <row r="68" spans="2:5" ht="15">
      <c r="B68" s="82"/>
      <c r="C68" s="83"/>
      <c r="D68" s="1"/>
      <c r="E68" s="1"/>
    </row>
    <row r="69" spans="2:5" ht="15">
      <c r="B69" s="82"/>
      <c r="C69" s="83"/>
      <c r="D69" s="1"/>
      <c r="E69" s="1"/>
    </row>
    <row r="70" spans="2:5" ht="15">
      <c r="B70" s="82"/>
      <c r="C70" s="83"/>
      <c r="D70" s="1"/>
      <c r="E70" s="1"/>
    </row>
    <row r="71" spans="2:5" ht="15">
      <c r="B71" s="82"/>
      <c r="C71" s="83"/>
      <c r="D71" s="1"/>
      <c r="E71" s="1"/>
    </row>
    <row r="72" spans="2:5" ht="15">
      <c r="B72" s="82"/>
      <c r="C72" s="83"/>
      <c r="D72" s="1"/>
      <c r="E72" s="1"/>
    </row>
    <row r="73" spans="2:5" ht="15">
      <c r="B73" s="82"/>
      <c r="C73" s="83"/>
      <c r="D73" s="1"/>
      <c r="E73" s="1"/>
    </row>
    <row r="74" spans="2:5" ht="15">
      <c r="B74" s="82"/>
      <c r="C74" s="83"/>
      <c r="D74" s="1"/>
      <c r="E74" s="1"/>
    </row>
    <row r="75" spans="2:5" ht="15">
      <c r="B75" s="82"/>
      <c r="C75" s="83"/>
      <c r="D75" s="1"/>
      <c r="E75" s="1"/>
    </row>
    <row r="76" spans="2:5" ht="15">
      <c r="B76" s="82"/>
      <c r="C76" s="83"/>
      <c r="D76" s="1"/>
      <c r="E76" s="1"/>
    </row>
    <row r="77" spans="2:5" ht="15">
      <c r="B77" s="82"/>
      <c r="C77" s="83"/>
      <c r="D77" s="1"/>
      <c r="E77" s="1"/>
    </row>
    <row r="78" spans="2:5" ht="15">
      <c r="B78" s="82"/>
      <c r="C78" s="83"/>
      <c r="D78" s="1"/>
      <c r="E78" s="1"/>
    </row>
    <row r="79" spans="2:5" ht="15">
      <c r="B79" s="82"/>
      <c r="C79" s="83"/>
      <c r="D79" s="1"/>
      <c r="E79" s="1"/>
    </row>
    <row r="80" spans="2:5" ht="15">
      <c r="B80" s="82"/>
      <c r="C80" s="83"/>
      <c r="D80" s="1"/>
      <c r="E80" s="1"/>
    </row>
    <row r="81" spans="2:5" ht="15">
      <c r="B81" s="82"/>
      <c r="C81" s="83"/>
      <c r="D81" s="1"/>
      <c r="E81" s="1"/>
    </row>
    <row r="82" spans="2:5" ht="15">
      <c r="B82" s="82"/>
      <c r="C82" s="83"/>
      <c r="D82" s="1"/>
      <c r="E82" s="1"/>
    </row>
    <row r="83" spans="2:5" ht="15">
      <c r="B83" s="82"/>
      <c r="C83" s="83"/>
      <c r="D83" s="1"/>
      <c r="E83" s="1"/>
    </row>
    <row r="84" spans="2:5" ht="15">
      <c r="B84" s="82"/>
      <c r="C84" s="83"/>
      <c r="D84" s="1"/>
      <c r="E84" s="1"/>
    </row>
    <row r="85" spans="2:5" ht="15">
      <c r="B85" s="82"/>
      <c r="C85" s="83"/>
      <c r="D85" s="1"/>
      <c r="E85" s="1"/>
    </row>
    <row r="86" spans="2:5" ht="15">
      <c r="B86" s="82"/>
      <c r="C86" s="83"/>
      <c r="D86" s="1"/>
      <c r="E86" s="1"/>
    </row>
    <row r="87" spans="2:5" ht="15">
      <c r="B87" s="82"/>
      <c r="C87" s="83"/>
      <c r="D87" s="1"/>
      <c r="E87" s="1"/>
    </row>
    <row r="88" spans="2:5" ht="15">
      <c r="B88" s="82"/>
      <c r="C88" s="83"/>
      <c r="D88" s="1"/>
      <c r="E88" s="1"/>
    </row>
    <row r="89" spans="2:5" ht="15">
      <c r="B89" s="82"/>
      <c r="C89" s="83"/>
      <c r="D89" s="1"/>
      <c r="E89" s="1"/>
    </row>
    <row r="90" spans="2:5" ht="15">
      <c r="B90" s="82"/>
      <c r="C90" s="83"/>
      <c r="D90" s="1"/>
      <c r="E90" s="1"/>
    </row>
    <row r="91" spans="2:5" ht="15">
      <c r="B91" s="82"/>
      <c r="C91" s="83"/>
      <c r="D91" s="1"/>
      <c r="E91" s="1"/>
    </row>
    <row r="92" spans="2:5" ht="15">
      <c r="B92" s="82"/>
      <c r="C92" s="83"/>
      <c r="D92" s="1"/>
      <c r="E92" s="1"/>
    </row>
    <row r="93" spans="2:5" ht="15">
      <c r="B93" s="82"/>
      <c r="C93" s="83"/>
      <c r="D93" s="1"/>
      <c r="E93" s="1"/>
    </row>
    <row r="94" spans="2:5" ht="15">
      <c r="B94" s="82"/>
      <c r="C94" s="83"/>
      <c r="D94" s="1"/>
      <c r="E94" s="1"/>
    </row>
    <row r="95" spans="2:5" ht="15">
      <c r="B95" s="82"/>
      <c r="C95" s="83"/>
      <c r="D95" s="1"/>
      <c r="E95" s="1"/>
    </row>
    <row r="96" spans="2:5" ht="15">
      <c r="B96" s="82"/>
      <c r="C96" s="83"/>
      <c r="D96" s="1"/>
      <c r="E96" s="1"/>
    </row>
    <row r="97" spans="2:5" ht="15">
      <c r="B97" s="82"/>
      <c r="C97" s="83"/>
      <c r="D97" s="1"/>
      <c r="E97" s="1"/>
    </row>
    <row r="98" spans="2:5" ht="15">
      <c r="B98" s="82"/>
      <c r="C98" s="83"/>
      <c r="D98" s="1"/>
      <c r="E98" s="1"/>
    </row>
    <row r="99" spans="2:5" ht="15">
      <c r="B99" s="82"/>
      <c r="C99" s="83"/>
      <c r="D99" s="1"/>
      <c r="E99" s="1"/>
    </row>
    <row r="100" spans="2:5" ht="15">
      <c r="B100" s="82"/>
      <c r="C100" s="83"/>
      <c r="D100" s="1"/>
      <c r="E100" s="1"/>
    </row>
    <row r="101" spans="2:5" ht="15">
      <c r="B101" s="82"/>
      <c r="C101" s="83"/>
      <c r="D101" s="1"/>
      <c r="E101" s="1"/>
    </row>
    <row r="102" spans="2:5" ht="15">
      <c r="B102" s="82"/>
      <c r="C102" s="83"/>
      <c r="D102" s="1"/>
      <c r="E102" s="1"/>
    </row>
    <row r="103" spans="2:5" ht="15">
      <c r="B103" s="82"/>
      <c r="C103" s="83"/>
      <c r="D103" s="1"/>
      <c r="E103" s="1"/>
    </row>
    <row r="104" spans="2:5" ht="15">
      <c r="B104" s="82"/>
      <c r="C104" s="83"/>
      <c r="D104" s="1"/>
      <c r="E104" s="1"/>
    </row>
    <row r="105" spans="2:5" ht="15">
      <c r="B105" s="82"/>
      <c r="C105" s="83"/>
      <c r="D105" s="1"/>
      <c r="E105" s="1"/>
    </row>
    <row r="106" spans="2:5" ht="15">
      <c r="B106" s="82"/>
      <c r="C106" s="83"/>
      <c r="D106" s="1"/>
      <c r="E106" s="1"/>
    </row>
    <row r="107" spans="2:5" ht="15">
      <c r="B107" s="82"/>
      <c r="C107" s="83"/>
      <c r="D107" s="1"/>
      <c r="E107" s="1"/>
    </row>
    <row r="108" spans="2:5" ht="15">
      <c r="B108" s="82"/>
      <c r="C108" s="83"/>
      <c r="D108" s="1"/>
      <c r="E108" s="1"/>
    </row>
    <row r="109" spans="2:5" ht="15">
      <c r="B109" s="82"/>
      <c r="C109" s="83"/>
      <c r="D109" s="1"/>
      <c r="E109" s="1"/>
    </row>
    <row r="110" spans="2:5" ht="15">
      <c r="B110" s="82"/>
      <c r="C110" s="83"/>
      <c r="D110" s="1"/>
      <c r="E110" s="1"/>
    </row>
    <row r="111" spans="2:5" ht="15">
      <c r="B111" s="82"/>
      <c r="C111" s="83"/>
      <c r="D111" s="1"/>
      <c r="E111" s="1"/>
    </row>
    <row r="112" spans="2:5" ht="15">
      <c r="B112" s="82"/>
      <c r="C112" s="83"/>
      <c r="D112" s="1"/>
      <c r="E112" s="1"/>
    </row>
    <row r="113" spans="2:5" ht="15">
      <c r="B113" s="82"/>
      <c r="C113" s="83"/>
      <c r="D113" s="1"/>
      <c r="E113" s="1"/>
    </row>
    <row r="114" spans="2:5" ht="15">
      <c r="B114" s="82"/>
      <c r="C114" s="83"/>
      <c r="D114" s="1"/>
      <c r="E114" s="1"/>
    </row>
    <row r="115" spans="2:5" ht="15">
      <c r="B115" s="82"/>
      <c r="C115" s="83"/>
      <c r="D115" s="1"/>
      <c r="E115" s="1"/>
    </row>
    <row r="116" spans="2:5" ht="15">
      <c r="B116" s="82"/>
      <c r="C116" s="83"/>
      <c r="D116" s="1"/>
      <c r="E116" s="1"/>
    </row>
    <row r="117" spans="2:5" ht="15">
      <c r="B117" s="82"/>
      <c r="C117" s="83"/>
      <c r="D117" s="1"/>
      <c r="E117" s="1"/>
    </row>
    <row r="118" spans="2:5" ht="15">
      <c r="B118" s="82"/>
      <c r="C118" s="83"/>
      <c r="D118" s="1"/>
      <c r="E118" s="1"/>
    </row>
    <row r="119" spans="2:5" ht="15">
      <c r="B119" s="82"/>
      <c r="C119" s="83"/>
      <c r="D119" s="1"/>
      <c r="E119" s="1"/>
    </row>
    <row r="120" spans="2:5" ht="15">
      <c r="B120" s="82"/>
      <c r="C120" s="83"/>
      <c r="D120" s="1"/>
      <c r="E120" s="1"/>
    </row>
    <row r="121" spans="2:5" ht="15">
      <c r="B121" s="82"/>
      <c r="C121" s="83"/>
      <c r="D121" s="1"/>
      <c r="E121" s="1"/>
    </row>
    <row r="122" spans="2:5" ht="15">
      <c r="B122" s="82"/>
      <c r="C122" s="83"/>
      <c r="D122" s="1"/>
      <c r="E122" s="1"/>
    </row>
    <row r="123" spans="2:5" ht="15">
      <c r="B123" s="82"/>
      <c r="C123" s="83"/>
      <c r="D123" s="1"/>
      <c r="E123" s="1"/>
    </row>
    <row r="124" spans="2:5" ht="15">
      <c r="B124" s="82"/>
      <c r="C124" s="83"/>
      <c r="D124" s="1"/>
      <c r="E124" s="1"/>
    </row>
    <row r="125" spans="2:5" ht="15">
      <c r="B125" s="82"/>
      <c r="C125" s="83"/>
      <c r="D125" s="1"/>
      <c r="E125" s="1"/>
    </row>
    <row r="126" spans="2:5" ht="15">
      <c r="B126" s="82"/>
      <c r="C126" s="83"/>
      <c r="D126" s="1"/>
      <c r="E126" s="1"/>
    </row>
    <row r="127" spans="2:5" ht="15">
      <c r="B127" s="82"/>
      <c r="C127" s="83"/>
      <c r="D127" s="1"/>
      <c r="E127" s="1"/>
    </row>
    <row r="128" spans="2:5" ht="15">
      <c r="B128" s="82"/>
      <c r="C128" s="83"/>
      <c r="D128" s="1"/>
      <c r="E128" s="1"/>
    </row>
    <row r="129" spans="2:5" ht="15">
      <c r="B129" s="82"/>
      <c r="C129" s="83"/>
      <c r="D129" s="1"/>
      <c r="E129" s="1"/>
    </row>
    <row r="130" spans="2:5" ht="15">
      <c r="B130" s="82"/>
      <c r="C130" s="83"/>
      <c r="D130" s="1"/>
      <c r="E130" s="1"/>
    </row>
    <row r="131" spans="2:5" ht="15">
      <c r="B131" s="82"/>
      <c r="C131" s="83"/>
      <c r="D131" s="1"/>
      <c r="E131" s="1"/>
    </row>
    <row r="132" spans="2:5" ht="15">
      <c r="B132" s="82"/>
      <c r="C132" s="83"/>
      <c r="D132" s="1"/>
      <c r="E132" s="1"/>
    </row>
    <row r="133" spans="2:5" ht="15">
      <c r="B133" s="82"/>
      <c r="C133" s="83"/>
      <c r="D133" s="1"/>
      <c r="E133" s="1"/>
    </row>
    <row r="134" spans="2:5" ht="15">
      <c r="B134" s="82"/>
      <c r="C134" s="83"/>
      <c r="D134" s="1"/>
      <c r="E134" s="1"/>
    </row>
    <row r="135" spans="2:5" ht="15">
      <c r="B135" s="82"/>
      <c r="C135" s="83"/>
      <c r="D135" s="1"/>
      <c r="E135" s="1"/>
    </row>
    <row r="136" spans="2:5" ht="15">
      <c r="B136" s="82"/>
      <c r="C136" s="83"/>
      <c r="D136" s="1"/>
      <c r="E136" s="1"/>
    </row>
    <row r="137" spans="2:5" ht="15">
      <c r="B137" s="82"/>
      <c r="C137" s="83"/>
      <c r="D137" s="1"/>
      <c r="E137" s="1"/>
    </row>
    <row r="138" spans="2:5" ht="15">
      <c r="B138" s="82"/>
      <c r="C138" s="83"/>
      <c r="D138" s="1"/>
      <c r="E138" s="1"/>
    </row>
    <row r="139" spans="2:5" ht="15">
      <c r="B139" s="82"/>
      <c r="C139" s="83"/>
      <c r="D139" s="1"/>
      <c r="E139" s="1"/>
    </row>
    <row r="140" spans="2:5" ht="15">
      <c r="B140" s="82"/>
      <c r="C140" s="83"/>
      <c r="D140" s="1"/>
      <c r="E140" s="1"/>
    </row>
    <row r="141" spans="2:5" ht="15">
      <c r="B141" s="82"/>
      <c r="C141" s="83"/>
      <c r="D141" s="1"/>
      <c r="E141" s="1"/>
    </row>
    <row r="142" spans="2:5" ht="15">
      <c r="B142" s="82"/>
      <c r="C142" s="83"/>
      <c r="D142" s="1"/>
      <c r="E142" s="1"/>
    </row>
    <row r="143" spans="2:5" ht="15">
      <c r="B143" s="82"/>
      <c r="C143" s="83"/>
      <c r="D143" s="1"/>
      <c r="E143" s="1"/>
    </row>
    <row r="144" spans="2:5" ht="15">
      <c r="B144" s="82"/>
      <c r="C144" s="83"/>
      <c r="D144" s="1"/>
      <c r="E144" s="1"/>
    </row>
    <row r="145" spans="2:5" ht="15">
      <c r="B145" s="82"/>
      <c r="C145" s="83"/>
      <c r="D145" s="1"/>
      <c r="E145" s="1"/>
    </row>
    <row r="146" spans="2:5" ht="15">
      <c r="B146" s="82"/>
      <c r="C146" s="83"/>
      <c r="D146" s="1"/>
      <c r="E146" s="1"/>
    </row>
    <row r="147" spans="2:5" ht="15">
      <c r="B147" s="82"/>
      <c r="C147" s="83"/>
      <c r="D147" s="1"/>
      <c r="E147" s="1"/>
    </row>
    <row r="148" spans="2:5" ht="15">
      <c r="B148" s="82"/>
      <c r="C148" s="83"/>
      <c r="D148" s="1"/>
      <c r="E148" s="1"/>
    </row>
    <row r="149" spans="2:5" ht="15">
      <c r="B149" s="82"/>
      <c r="C149" s="83"/>
      <c r="D149" s="1"/>
      <c r="E149" s="1"/>
    </row>
    <row r="150" spans="2:5" ht="15">
      <c r="B150" s="82"/>
      <c r="C150" s="83"/>
      <c r="D150" s="1"/>
      <c r="E150" s="1"/>
    </row>
    <row r="151" spans="2:5" ht="15">
      <c r="B151" s="82"/>
      <c r="C151" s="83"/>
      <c r="D151" s="1"/>
      <c r="E151" s="1"/>
    </row>
    <row r="152" spans="2:5" ht="15">
      <c r="B152" s="82"/>
      <c r="C152" s="83"/>
      <c r="D152" s="1"/>
      <c r="E152" s="1"/>
    </row>
    <row r="153" spans="2:5" ht="15">
      <c r="B153" s="82"/>
      <c r="C153" s="83"/>
      <c r="D153" s="1"/>
      <c r="E153" s="1"/>
    </row>
    <row r="154" spans="2:5" ht="15">
      <c r="B154" s="82"/>
      <c r="C154" s="83"/>
      <c r="D154" s="1"/>
      <c r="E154" s="1"/>
    </row>
    <row r="155" spans="2:5" ht="15">
      <c r="B155" s="82"/>
      <c r="C155" s="83"/>
      <c r="D155" s="1"/>
      <c r="E155" s="1"/>
    </row>
    <row r="156" spans="2:5" ht="15">
      <c r="B156" s="82"/>
      <c r="C156" s="83"/>
      <c r="D156" s="1"/>
      <c r="E156" s="1"/>
    </row>
    <row r="157" spans="2:5" ht="15">
      <c r="B157" s="82"/>
      <c r="C157" s="83"/>
      <c r="D157" s="1"/>
      <c r="E157" s="1"/>
    </row>
    <row r="158" spans="2:5" ht="15">
      <c r="B158" s="82"/>
      <c r="C158" s="83"/>
      <c r="D158" s="1"/>
      <c r="E158" s="1"/>
    </row>
    <row r="159" spans="2:5" ht="15">
      <c r="B159" s="82"/>
      <c r="C159" s="83"/>
      <c r="D159" s="1"/>
      <c r="E159" s="1"/>
    </row>
    <row r="160" spans="2:5" ht="15">
      <c r="B160" s="82"/>
      <c r="C160" s="83"/>
      <c r="D160" s="1"/>
      <c r="E160" s="1"/>
    </row>
    <row r="161" spans="2:5" ht="15">
      <c r="B161" s="82"/>
      <c r="C161" s="83"/>
      <c r="D161" s="1"/>
      <c r="E161" s="1"/>
    </row>
    <row r="162" spans="2:5" ht="15">
      <c r="B162" s="82"/>
      <c r="C162" s="83"/>
      <c r="D162" s="1"/>
      <c r="E162" s="1"/>
    </row>
    <row r="163" spans="2:5" ht="15">
      <c r="B163" s="82"/>
      <c r="C163" s="83"/>
      <c r="D163" s="1"/>
      <c r="E163" s="1"/>
    </row>
    <row r="164" spans="2:5" ht="15">
      <c r="B164" s="82"/>
      <c r="C164" s="83"/>
      <c r="D164" s="1"/>
      <c r="E164" s="1"/>
    </row>
    <row r="165" spans="2:5" ht="15">
      <c r="B165" s="82"/>
      <c r="C165" s="83"/>
      <c r="D165" s="1"/>
      <c r="E165" s="1"/>
    </row>
    <row r="166" spans="2:5" ht="15">
      <c r="B166" s="82"/>
      <c r="C166" s="83"/>
      <c r="D166" s="1"/>
      <c r="E166" s="1"/>
    </row>
    <row r="167" spans="2:5" ht="15">
      <c r="B167" s="82"/>
      <c r="C167" s="83"/>
      <c r="D167" s="1"/>
      <c r="E167" s="1"/>
    </row>
    <row r="168" spans="2:5" ht="15">
      <c r="B168" s="82"/>
      <c r="C168" s="83"/>
      <c r="D168" s="1"/>
      <c r="E168" s="1"/>
    </row>
    <row r="169" spans="2:5" ht="15">
      <c r="B169" s="82"/>
      <c r="C169" s="83"/>
      <c r="D169" s="1"/>
      <c r="E169" s="1"/>
    </row>
    <row r="170" spans="2:5" ht="15">
      <c r="B170" s="82"/>
      <c r="C170" s="83"/>
      <c r="D170" s="1"/>
      <c r="E170" s="1"/>
    </row>
    <row r="171" spans="2:5" ht="15">
      <c r="B171" s="82"/>
      <c r="C171" s="83"/>
      <c r="D171" s="1"/>
      <c r="E171" s="1"/>
    </row>
    <row r="172" spans="2:5" ht="15">
      <c r="B172" s="82"/>
      <c r="C172" s="83"/>
      <c r="D172" s="1"/>
      <c r="E172" s="1"/>
    </row>
    <row r="173" spans="2:5" ht="15">
      <c r="B173" s="82"/>
      <c r="C173" s="83"/>
      <c r="D173" s="1"/>
      <c r="E173" s="1"/>
    </row>
    <row r="174" spans="2:5" ht="15">
      <c r="B174" s="82"/>
      <c r="C174" s="83"/>
      <c r="D174" s="1"/>
      <c r="E174" s="1"/>
    </row>
    <row r="175" spans="2:5" ht="15">
      <c r="B175" s="82"/>
      <c r="C175" s="83"/>
      <c r="D175" s="1"/>
      <c r="E175" s="1"/>
    </row>
    <row r="176" spans="2:5" ht="15">
      <c r="B176" s="82"/>
      <c r="C176" s="83"/>
      <c r="D176" s="1"/>
      <c r="E176" s="1"/>
    </row>
    <row r="177" spans="2:5" ht="15">
      <c r="B177" s="82"/>
      <c r="C177" s="83"/>
      <c r="D177" s="1"/>
      <c r="E177" s="1"/>
    </row>
    <row r="178" spans="2:5" ht="15">
      <c r="B178" s="82"/>
      <c r="C178" s="83"/>
      <c r="D178" s="1"/>
      <c r="E178" s="1"/>
    </row>
    <row r="179" spans="2:5" ht="15">
      <c r="B179" s="82"/>
      <c r="C179" s="83"/>
      <c r="D179" s="1"/>
      <c r="E179" s="1"/>
    </row>
    <row r="180" spans="2:5" ht="15">
      <c r="B180" s="82"/>
      <c r="C180" s="83"/>
      <c r="D180" s="1"/>
      <c r="E180" s="1"/>
    </row>
    <row r="181" spans="2:5" ht="15">
      <c r="B181" s="82"/>
      <c r="C181" s="83"/>
      <c r="D181" s="1"/>
      <c r="E181" s="1"/>
    </row>
    <row r="182" spans="2:5" ht="15">
      <c r="B182" s="82"/>
      <c r="C182" s="83"/>
      <c r="D182" s="1"/>
      <c r="E182" s="1"/>
    </row>
    <row r="183" spans="2:5" ht="15">
      <c r="B183" s="82"/>
      <c r="C183" s="83"/>
      <c r="D183" s="1"/>
      <c r="E183" s="1"/>
    </row>
    <row r="184" spans="2:5" ht="15">
      <c r="B184" s="82"/>
      <c r="C184" s="83"/>
      <c r="D184" s="1"/>
      <c r="E184" s="1"/>
    </row>
    <row r="185" spans="2:5" ht="15">
      <c r="B185" s="82"/>
      <c r="C185" s="83"/>
      <c r="D185" s="1"/>
      <c r="E185" s="1"/>
    </row>
    <row r="186" spans="2:5" ht="15">
      <c r="B186" s="82"/>
      <c r="C186" s="83"/>
      <c r="D186" s="1"/>
      <c r="E186" s="1"/>
    </row>
    <row r="187" spans="2:5" ht="15">
      <c r="B187" s="82"/>
      <c r="C187" s="83"/>
      <c r="D187" s="1"/>
      <c r="E187" s="1"/>
    </row>
    <row r="188" spans="2:5" ht="15">
      <c r="B188" s="82"/>
      <c r="C188" s="83"/>
      <c r="D188" s="1"/>
      <c r="E188" s="1"/>
    </row>
    <row r="189" spans="2:5" ht="15">
      <c r="B189" s="82"/>
      <c r="C189" s="83"/>
      <c r="D189" s="1"/>
      <c r="E189" s="1"/>
    </row>
    <row r="190" spans="2:5" ht="15">
      <c r="B190" s="82"/>
      <c r="C190" s="83"/>
      <c r="D190" s="1"/>
      <c r="E190" s="1"/>
    </row>
    <row r="191" spans="2:5" ht="15">
      <c r="B191" s="82"/>
      <c r="C191" s="83"/>
      <c r="D191" s="1"/>
      <c r="E191" s="1"/>
    </row>
    <row r="192" spans="2:5" ht="15">
      <c r="B192" s="82"/>
      <c r="C192" s="83"/>
      <c r="D192" s="1"/>
      <c r="E192" s="1"/>
    </row>
    <row r="193" spans="2:5" ht="15">
      <c r="B193" s="82"/>
      <c r="C193" s="83"/>
      <c r="D193" s="1"/>
      <c r="E193" s="1"/>
    </row>
    <row r="194" spans="2:5" ht="15">
      <c r="B194" s="82"/>
      <c r="C194" s="83"/>
      <c r="D194" s="1"/>
      <c r="E194" s="1"/>
    </row>
    <row r="195" spans="2:5" ht="15">
      <c r="B195" s="82"/>
      <c r="C195" s="83"/>
      <c r="D195" s="1"/>
      <c r="E195" s="1"/>
    </row>
    <row r="196" spans="2:5" ht="15">
      <c r="B196" s="82"/>
      <c r="C196" s="83"/>
      <c r="D196" s="1"/>
      <c r="E196" s="1"/>
    </row>
    <row r="197" spans="2:5" ht="15">
      <c r="B197" s="82"/>
      <c r="C197" s="83"/>
      <c r="D197" s="1"/>
      <c r="E197" s="1"/>
    </row>
    <row r="198" spans="2:5" ht="15">
      <c r="B198" s="82"/>
      <c r="C198" s="83"/>
      <c r="D198" s="1"/>
      <c r="E198" s="1"/>
    </row>
    <row r="199" spans="2:5" ht="15">
      <c r="B199" s="82"/>
      <c r="C199" s="83"/>
      <c r="D199" s="1"/>
      <c r="E199" s="1"/>
    </row>
    <row r="200" spans="2:5" ht="15">
      <c r="B200" s="82"/>
      <c r="C200" s="83"/>
      <c r="D200" s="1"/>
      <c r="E200" s="1"/>
    </row>
    <row r="201" spans="2:5" ht="15">
      <c r="B201" s="82"/>
      <c r="C201" s="83"/>
      <c r="D201" s="1"/>
      <c r="E201" s="1"/>
    </row>
    <row r="202" spans="3:5" ht="15">
      <c r="C202" s="30"/>
      <c r="D202" s="1"/>
      <c r="E202" s="1"/>
    </row>
    <row r="203" spans="3:5" ht="15">
      <c r="C203" s="30"/>
      <c r="D203" s="1"/>
      <c r="E203" s="1"/>
    </row>
    <row r="204" spans="3:5" ht="15">
      <c r="C204" s="30"/>
      <c r="D204" s="1"/>
      <c r="E204" s="1"/>
    </row>
    <row r="205" spans="3:5" ht="15">
      <c r="C205" s="30"/>
      <c r="D205" s="1"/>
      <c r="E205" s="1"/>
    </row>
    <row r="206" spans="3:5" ht="15">
      <c r="C206" s="30"/>
      <c r="D206" s="1"/>
      <c r="E206" s="1"/>
    </row>
    <row r="207" spans="3:5" ht="15">
      <c r="C207" s="30"/>
      <c r="D207" s="1"/>
      <c r="E207" s="1"/>
    </row>
    <row r="208" spans="3:5" ht="15">
      <c r="C208" s="30"/>
      <c r="D208" s="1"/>
      <c r="E208" s="1"/>
    </row>
    <row r="209" spans="3:5" ht="15">
      <c r="C209" s="30"/>
      <c r="D209" s="1"/>
      <c r="E209" s="1"/>
    </row>
    <row r="210" spans="3:5" ht="15">
      <c r="C210" s="30"/>
      <c r="D210" s="1"/>
      <c r="E210" s="1"/>
    </row>
    <row r="211" spans="3:5" ht="15">
      <c r="C211" s="30"/>
      <c r="D211" s="1"/>
      <c r="E211" s="1"/>
    </row>
    <row r="212" spans="3:5" ht="15">
      <c r="C212" s="30"/>
      <c r="D212" s="1"/>
      <c r="E212" s="1"/>
    </row>
    <row r="213" spans="3:5" ht="15">
      <c r="C213" s="30"/>
      <c r="D213" s="1"/>
      <c r="E213" s="1"/>
    </row>
    <row r="214" spans="3:5" ht="15">
      <c r="C214" s="30"/>
      <c r="D214" s="1"/>
      <c r="E214" s="1"/>
    </row>
    <row r="215" spans="3:5" ht="15">
      <c r="C215" s="30"/>
      <c r="D215" s="1"/>
      <c r="E215" s="1"/>
    </row>
    <row r="216" spans="3:5" ht="15">
      <c r="C216" s="30"/>
      <c r="D216" s="1"/>
      <c r="E216" s="1"/>
    </row>
    <row r="217" spans="3:5" ht="15">
      <c r="C217" s="30"/>
      <c r="D217" s="1"/>
      <c r="E217" s="1"/>
    </row>
    <row r="218" spans="3:5" ht="15">
      <c r="C218" s="30"/>
      <c r="D218" s="1"/>
      <c r="E218" s="1"/>
    </row>
    <row r="219" spans="3:5" ht="15">
      <c r="C219" s="30"/>
      <c r="D219" s="1"/>
      <c r="E219" s="1"/>
    </row>
    <row r="220" spans="3:5" ht="15">
      <c r="C220" s="30"/>
      <c r="D220" s="1"/>
      <c r="E220" s="1"/>
    </row>
    <row r="221" spans="3:5" ht="15">
      <c r="C221" s="30"/>
      <c r="D221" s="1"/>
      <c r="E221" s="1"/>
    </row>
    <row r="222" spans="3:5" ht="15">
      <c r="C222" s="30"/>
      <c r="D222" s="1"/>
      <c r="E222" s="1"/>
    </row>
    <row r="223" spans="3:5" ht="15">
      <c r="C223" s="30"/>
      <c r="D223" s="1"/>
      <c r="E223" s="1"/>
    </row>
    <row r="224" spans="3:5" ht="15">
      <c r="C224" s="30"/>
      <c r="D224" s="1"/>
      <c r="E224" s="1"/>
    </row>
    <row r="225" spans="3:5" ht="15">
      <c r="C225" s="30"/>
      <c r="D225" s="1"/>
      <c r="E225" s="1"/>
    </row>
    <row r="226" spans="3:5" ht="15">
      <c r="C226" s="30"/>
      <c r="D226" s="1"/>
      <c r="E226" s="1"/>
    </row>
    <row r="227" spans="3:5" ht="15">
      <c r="C227" s="30"/>
      <c r="D227" s="1"/>
      <c r="E227" s="1"/>
    </row>
    <row r="228" spans="3:5" ht="15">
      <c r="C228" s="30"/>
      <c r="D228" s="1"/>
      <c r="E228" s="1"/>
    </row>
    <row r="229" spans="3:5" ht="15">
      <c r="C229" s="30"/>
      <c r="D229" s="1"/>
      <c r="E229" s="1"/>
    </row>
    <row r="230" spans="3:5" ht="15">
      <c r="C230" s="30"/>
      <c r="D230" s="1"/>
      <c r="E230" s="1"/>
    </row>
    <row r="231" spans="3:5" ht="15">
      <c r="C231" s="30"/>
      <c r="D231" s="1"/>
      <c r="E231" s="1"/>
    </row>
    <row r="232" spans="3:5" ht="15">
      <c r="C232" s="30"/>
      <c r="D232" s="1"/>
      <c r="E232" s="1"/>
    </row>
    <row r="233" spans="3:5" ht="15">
      <c r="C233" s="30"/>
      <c r="D233" s="1"/>
      <c r="E233" s="1"/>
    </row>
    <row r="234" spans="3:5" ht="15">
      <c r="C234" s="30"/>
      <c r="D234" s="1"/>
      <c r="E234" s="1"/>
    </row>
    <row r="235" spans="3:5" ht="15">
      <c r="C235" s="30"/>
      <c r="D235" s="1"/>
      <c r="E235" s="1"/>
    </row>
    <row r="236" spans="3:5" ht="15">
      <c r="C236" s="30"/>
      <c r="D236" s="1"/>
      <c r="E236" s="1"/>
    </row>
    <row r="237" spans="3:5" ht="15">
      <c r="C237" s="30"/>
      <c r="D237" s="1"/>
      <c r="E237" s="1"/>
    </row>
    <row r="238" spans="3:5" ht="15">
      <c r="C238" s="30"/>
      <c r="D238" s="1"/>
      <c r="E238" s="1"/>
    </row>
    <row r="239" spans="3:5" ht="15">
      <c r="C239" s="30"/>
      <c r="D239" s="1"/>
      <c r="E239" s="1"/>
    </row>
    <row r="240" spans="3:5" ht="15">
      <c r="C240" s="30"/>
      <c r="D240" s="1"/>
      <c r="E240" s="1"/>
    </row>
    <row r="241" spans="3:5" ht="15">
      <c r="C241" s="30"/>
      <c r="D241" s="1"/>
      <c r="E241" s="1"/>
    </row>
    <row r="242" spans="3:5" ht="15">
      <c r="C242" s="30"/>
      <c r="D242" s="1"/>
      <c r="E242" s="1"/>
    </row>
    <row r="243" spans="3:5" ht="15">
      <c r="C243" s="30"/>
      <c r="D243" s="1"/>
      <c r="E243" s="1"/>
    </row>
    <row r="244" spans="3:5" ht="15">
      <c r="C244" s="30"/>
      <c r="D244" s="1"/>
      <c r="E244" s="1"/>
    </row>
    <row r="245" spans="3:5" ht="15">
      <c r="C245" s="30"/>
      <c r="D245" s="1"/>
      <c r="E245" s="1"/>
    </row>
    <row r="246" spans="3:5" ht="15">
      <c r="C246" s="30"/>
      <c r="D246" s="1"/>
      <c r="E246" s="1"/>
    </row>
    <row r="247" spans="3:5" ht="15">
      <c r="C247" s="30"/>
      <c r="D247" s="1"/>
      <c r="E247" s="1"/>
    </row>
    <row r="248" spans="3:5" ht="15">
      <c r="C248" s="30"/>
      <c r="D248" s="1"/>
      <c r="E248" s="1"/>
    </row>
    <row r="249" spans="3:5" ht="15">
      <c r="C249" s="30"/>
      <c r="D249" s="1"/>
      <c r="E249" s="1"/>
    </row>
    <row r="250" spans="3:5" ht="15">
      <c r="C250" s="30"/>
      <c r="D250" s="1"/>
      <c r="E250" s="1"/>
    </row>
    <row r="251" spans="3:5" ht="15">
      <c r="C251" s="30"/>
      <c r="D251" s="1"/>
      <c r="E251" s="1"/>
    </row>
    <row r="252" spans="3:5" ht="15">
      <c r="C252" s="30"/>
      <c r="D252" s="1"/>
      <c r="E252" s="1"/>
    </row>
    <row r="253" spans="3:5" ht="15">
      <c r="C253" s="30"/>
      <c r="D253" s="1"/>
      <c r="E253" s="1"/>
    </row>
    <row r="254" spans="3:5" ht="15">
      <c r="C254" s="30"/>
      <c r="D254" s="1"/>
      <c r="E254" s="1"/>
    </row>
    <row r="255" spans="3:5" ht="15">
      <c r="C255" s="30"/>
      <c r="D255" s="1"/>
      <c r="E255" s="1"/>
    </row>
    <row r="256" spans="3:5" ht="15">
      <c r="C256" s="30"/>
      <c r="D256" s="1"/>
      <c r="E256" s="1"/>
    </row>
    <row r="257" spans="3:5" ht="15">
      <c r="C257" s="30"/>
      <c r="D257" s="1"/>
      <c r="E257" s="1"/>
    </row>
    <row r="258" spans="3:5" ht="15">
      <c r="C258" s="30"/>
      <c r="D258" s="1"/>
      <c r="E258" s="1"/>
    </row>
    <row r="259" spans="3:5" ht="15">
      <c r="C259" s="30"/>
      <c r="D259" s="1"/>
      <c r="E259" s="1"/>
    </row>
    <row r="260" spans="3:5" ht="15">
      <c r="C260" s="30"/>
      <c r="D260" s="1"/>
      <c r="E260" s="1"/>
    </row>
    <row r="261" spans="3:5" ht="15">
      <c r="C261" s="30"/>
      <c r="D261" s="1"/>
      <c r="E261" s="1"/>
    </row>
    <row r="262" spans="3:5" ht="15">
      <c r="C262" s="30"/>
      <c r="D262" s="1"/>
      <c r="E262" s="1"/>
    </row>
    <row r="263" spans="3:5" ht="15">
      <c r="C263" s="30"/>
      <c r="D263" s="1"/>
      <c r="E263" s="1"/>
    </row>
    <row r="264" spans="3:5" ht="15">
      <c r="C264" s="30"/>
      <c r="D264" s="1"/>
      <c r="E264" s="1"/>
    </row>
    <row r="265" spans="3:5" ht="15">
      <c r="C265" s="30"/>
      <c r="D265" s="1"/>
      <c r="E265" s="1"/>
    </row>
    <row r="266" spans="3:5" ht="15">
      <c r="C266" s="30"/>
      <c r="D266" s="1"/>
      <c r="E266" s="1"/>
    </row>
    <row r="267" spans="3:5" ht="15">
      <c r="C267" s="30"/>
      <c r="D267" s="1"/>
      <c r="E267" s="1"/>
    </row>
    <row r="268" spans="3:5" ht="15">
      <c r="C268" s="30"/>
      <c r="D268" s="1"/>
      <c r="E268" s="1"/>
    </row>
    <row r="269" spans="3:5" ht="15">
      <c r="C269" s="30"/>
      <c r="D269" s="1"/>
      <c r="E269" s="1"/>
    </row>
    <row r="270" spans="3:5" ht="15">
      <c r="C270" s="30"/>
      <c r="D270" s="1"/>
      <c r="E270" s="1"/>
    </row>
    <row r="271" spans="3:5" ht="15">
      <c r="C271" s="30"/>
      <c r="D271" s="1"/>
      <c r="E271" s="1"/>
    </row>
    <row r="272" spans="3:5" ht="15">
      <c r="C272" s="30"/>
      <c r="D272" s="1"/>
      <c r="E272" s="1"/>
    </row>
    <row r="273" spans="3:5" ht="15">
      <c r="C273" s="30"/>
      <c r="D273" s="1"/>
      <c r="E273" s="1"/>
    </row>
    <row r="274" spans="3:5" ht="15">
      <c r="C274" s="30"/>
      <c r="D274" s="1"/>
      <c r="E274" s="1"/>
    </row>
    <row r="275" spans="3:5" ht="15">
      <c r="C275" s="30"/>
      <c r="D275" s="1"/>
      <c r="E275" s="1"/>
    </row>
    <row r="276" spans="3:5" ht="15">
      <c r="C276" s="30"/>
      <c r="D276" s="1"/>
      <c r="E276" s="1"/>
    </row>
    <row r="277" spans="3:5" ht="15">
      <c r="C277" s="30"/>
      <c r="D277" s="1"/>
      <c r="E277" s="1"/>
    </row>
    <row r="278" spans="3:5" ht="15">
      <c r="C278" s="30"/>
      <c r="D278" s="1"/>
      <c r="E278" s="1"/>
    </row>
    <row r="279" spans="3:5" ht="15">
      <c r="C279" s="30"/>
      <c r="D279" s="1"/>
      <c r="E279" s="1"/>
    </row>
    <row r="280" spans="3:5" ht="15">
      <c r="C280" s="30"/>
      <c r="D280" s="1"/>
      <c r="E280" s="1"/>
    </row>
    <row r="281" spans="3:5" ht="15">
      <c r="C281" s="30"/>
      <c r="D281" s="1"/>
      <c r="E281" s="1"/>
    </row>
    <row r="282" spans="3:5" ht="15">
      <c r="C282" s="30"/>
      <c r="D282" s="1"/>
      <c r="E282" s="1"/>
    </row>
    <row r="283" spans="3:5" ht="15">
      <c r="C283" s="30"/>
      <c r="D283" s="1"/>
      <c r="E283" s="1"/>
    </row>
    <row r="284" spans="3:5" ht="15">
      <c r="C284" s="30"/>
      <c r="D284" s="1"/>
      <c r="E284" s="1"/>
    </row>
    <row r="285" spans="3:5" ht="15">
      <c r="C285" s="30"/>
      <c r="D285" s="1"/>
      <c r="E285" s="1"/>
    </row>
    <row r="286" spans="3:5" ht="15">
      <c r="C286" s="30"/>
      <c r="D286" s="1"/>
      <c r="E286" s="1"/>
    </row>
    <row r="287" spans="3:5" ht="15">
      <c r="C287" s="30"/>
      <c r="D287" s="1"/>
      <c r="E287" s="1"/>
    </row>
    <row r="288" spans="3:5" ht="15">
      <c r="C288" s="30"/>
      <c r="D288" s="1"/>
      <c r="E288" s="1"/>
    </row>
    <row r="289" spans="3:5" ht="15">
      <c r="C289" s="30"/>
      <c r="D289" s="1"/>
      <c r="E289" s="1"/>
    </row>
    <row r="290" spans="3:5" ht="15">
      <c r="C290" s="30"/>
      <c r="D290" s="1"/>
      <c r="E290" s="1"/>
    </row>
    <row r="291" spans="3:5" ht="15">
      <c r="C291" s="30"/>
      <c r="D291" s="1"/>
      <c r="E291" s="1"/>
    </row>
    <row r="292" spans="3:5" ht="15">
      <c r="C292" s="30"/>
      <c r="D292" s="1"/>
      <c r="E292" s="1"/>
    </row>
    <row r="293" spans="3:5" ht="15">
      <c r="C293" s="30"/>
      <c r="D293" s="1"/>
      <c r="E293" s="1"/>
    </row>
    <row r="294" spans="3:5" ht="15">
      <c r="C294" s="30"/>
      <c r="D294" s="1"/>
      <c r="E294" s="1"/>
    </row>
    <row r="295" spans="3:5" ht="15">
      <c r="C295" s="30"/>
      <c r="D295" s="1"/>
      <c r="E295" s="1"/>
    </row>
    <row r="296" spans="3:5" ht="15">
      <c r="C296" s="30"/>
      <c r="D296" s="1"/>
      <c r="E296" s="1"/>
    </row>
    <row r="297" spans="3:5" ht="15">
      <c r="C297" s="30"/>
      <c r="D297" s="1"/>
      <c r="E297" s="1"/>
    </row>
    <row r="298" spans="3:5" ht="15">
      <c r="C298" s="30"/>
      <c r="D298" s="1"/>
      <c r="E298" s="1"/>
    </row>
    <row r="299" spans="3:5" ht="15">
      <c r="C299" s="30"/>
      <c r="D299" s="1"/>
      <c r="E299" s="1"/>
    </row>
    <row r="300" spans="3:5" ht="15">
      <c r="C300" s="30"/>
      <c r="D300" s="1"/>
      <c r="E300" s="1"/>
    </row>
    <row r="301" spans="3:5" ht="15">
      <c r="C301" s="30"/>
      <c r="D301" s="1"/>
      <c r="E301" s="1"/>
    </row>
    <row r="302" spans="3:5" ht="15">
      <c r="C302" s="30"/>
      <c r="D302" s="1"/>
      <c r="E302" s="1"/>
    </row>
    <row r="303" spans="3:5" ht="15">
      <c r="C303" s="30"/>
      <c r="D303" s="1"/>
      <c r="E303" s="1"/>
    </row>
    <row r="304" spans="3:5" ht="15">
      <c r="C304" s="30"/>
      <c r="D304" s="1"/>
      <c r="E304" s="1"/>
    </row>
    <row r="305" spans="3:5" ht="15">
      <c r="C305" s="30"/>
      <c r="D305" s="1"/>
      <c r="E305" s="1"/>
    </row>
    <row r="306" spans="3:5" ht="15">
      <c r="C306" s="30"/>
      <c r="D306" s="1"/>
      <c r="E306" s="1"/>
    </row>
    <row r="307" spans="3:5" ht="15">
      <c r="C307" s="30"/>
      <c r="D307" s="1"/>
      <c r="E307" s="1"/>
    </row>
    <row r="308" spans="3:5" ht="15">
      <c r="C308" s="30"/>
      <c r="D308" s="1"/>
      <c r="E308" s="1"/>
    </row>
    <row r="309" spans="3:5" ht="15">
      <c r="C309" s="30"/>
      <c r="D309" s="1"/>
      <c r="E309" s="1"/>
    </row>
    <row r="310" spans="3:5" ht="15">
      <c r="C310" s="30"/>
      <c r="D310" s="1"/>
      <c r="E310" s="1"/>
    </row>
    <row r="311" spans="3:5" ht="15">
      <c r="C311" s="30"/>
      <c r="D311" s="1"/>
      <c r="E311" s="1"/>
    </row>
    <row r="312" spans="3:5" ht="15">
      <c r="C312" s="30"/>
      <c r="D312" s="1"/>
      <c r="E312" s="1"/>
    </row>
    <row r="313" spans="3:5" ht="15">
      <c r="C313" s="30"/>
      <c r="D313" s="1"/>
      <c r="E313" s="1"/>
    </row>
    <row r="314" spans="3:5" ht="15">
      <c r="C314" s="30"/>
      <c r="D314" s="1"/>
      <c r="E314" s="1"/>
    </row>
    <row r="315" spans="3:5" ht="15">
      <c r="C315" s="30"/>
      <c r="D315" s="1"/>
      <c r="E315" s="1"/>
    </row>
    <row r="316" spans="3:5" ht="15">
      <c r="C316" s="30"/>
      <c r="D316" s="1"/>
      <c r="E316" s="1"/>
    </row>
    <row r="317" spans="3:5" ht="15">
      <c r="C317" s="30"/>
      <c r="D317" s="1"/>
      <c r="E317" s="1"/>
    </row>
    <row r="318" spans="3:5" ht="15">
      <c r="C318" s="30"/>
      <c r="D318" s="1"/>
      <c r="E318" s="1"/>
    </row>
    <row r="319" spans="3:5" ht="15">
      <c r="C319" s="30"/>
      <c r="D319" s="1"/>
      <c r="E319" s="1"/>
    </row>
    <row r="320" spans="3:5" ht="15">
      <c r="C320" s="30"/>
      <c r="D320" s="1"/>
      <c r="E320" s="1"/>
    </row>
    <row r="321" spans="3:5" ht="15">
      <c r="C321" s="30"/>
      <c r="D321" s="1"/>
      <c r="E321" s="1"/>
    </row>
    <row r="322" spans="3:5" ht="15">
      <c r="C322" s="30"/>
      <c r="D322" s="1"/>
      <c r="E322" s="1"/>
    </row>
    <row r="323" spans="3:5" ht="15">
      <c r="C323" s="30"/>
      <c r="D323" s="1"/>
      <c r="E323" s="1"/>
    </row>
    <row r="324" spans="3:5" ht="15">
      <c r="C324" s="30"/>
      <c r="D324" s="1"/>
      <c r="E324" s="1"/>
    </row>
    <row r="325" spans="3:5" ht="15">
      <c r="C325" s="30"/>
      <c r="D325" s="1"/>
      <c r="E325" s="1"/>
    </row>
    <row r="326" spans="3:5" ht="15">
      <c r="C326" s="30"/>
      <c r="D326" s="1"/>
      <c r="E326" s="1"/>
    </row>
    <row r="327" spans="3:5" ht="15">
      <c r="C327" s="30"/>
      <c r="D327" s="1"/>
      <c r="E327" s="1"/>
    </row>
    <row r="328" spans="3:5" ht="15">
      <c r="C328" s="30"/>
      <c r="D328" s="1"/>
      <c r="E328" s="1"/>
    </row>
    <row r="329" spans="3:5" ht="15">
      <c r="C329" s="30"/>
      <c r="D329" s="1"/>
      <c r="E329" s="1"/>
    </row>
    <row r="330" spans="3:5" ht="15">
      <c r="C330" s="30"/>
      <c r="D330" s="1"/>
      <c r="E330" s="1"/>
    </row>
    <row r="331" spans="3:5" ht="15">
      <c r="C331" s="30"/>
      <c r="D331" s="1"/>
      <c r="E331" s="1"/>
    </row>
    <row r="332" spans="3:5" ht="15">
      <c r="C332" s="30"/>
      <c r="D332" s="1"/>
      <c r="E332" s="1"/>
    </row>
    <row r="333" spans="3:5" ht="15">
      <c r="C333" s="30"/>
      <c r="D333" s="1"/>
      <c r="E333" s="1"/>
    </row>
    <row r="334" spans="3:5" ht="15">
      <c r="C334" s="30"/>
      <c r="D334" s="1"/>
      <c r="E334" s="1"/>
    </row>
    <row r="335" spans="3:5" ht="15">
      <c r="C335" s="30"/>
      <c r="D335" s="1"/>
      <c r="E335" s="1"/>
    </row>
    <row r="336" spans="3:5" ht="15">
      <c r="C336" s="30"/>
      <c r="D336" s="1"/>
      <c r="E336" s="1"/>
    </row>
    <row r="337" spans="3:5" ht="15">
      <c r="C337" s="30"/>
      <c r="D337" s="1"/>
      <c r="E337" s="1"/>
    </row>
    <row r="338" spans="3:5" ht="15">
      <c r="C338" s="30"/>
      <c r="D338" s="1"/>
      <c r="E338" s="1"/>
    </row>
    <row r="339" spans="3:5" ht="15">
      <c r="C339" s="30"/>
      <c r="D339" s="1"/>
      <c r="E339" s="1"/>
    </row>
    <row r="340" spans="3:5" ht="15">
      <c r="C340" s="30"/>
      <c r="D340" s="1"/>
      <c r="E340" s="1"/>
    </row>
    <row r="341" spans="3:5" ht="15">
      <c r="C341" s="30"/>
      <c r="D341" s="1"/>
      <c r="E341" s="1"/>
    </row>
    <row r="342" spans="3:5" ht="15">
      <c r="C342" s="30"/>
      <c r="D342" s="1"/>
      <c r="E342" s="1"/>
    </row>
    <row r="343" spans="3:5" ht="15">
      <c r="C343" s="30"/>
      <c r="D343" s="1"/>
      <c r="E343" s="1"/>
    </row>
    <row r="344" spans="3:5" ht="15">
      <c r="C344" s="30"/>
      <c r="D344" s="1"/>
      <c r="E344" s="1"/>
    </row>
    <row r="345" spans="3:5" ht="15">
      <c r="C345" s="30"/>
      <c r="D345" s="1"/>
      <c r="E345" s="1"/>
    </row>
    <row r="346" spans="3:5" ht="15">
      <c r="C346" s="30"/>
      <c r="D346" s="1"/>
      <c r="E346" s="1"/>
    </row>
    <row r="347" spans="3:5" ht="15">
      <c r="C347" s="30"/>
      <c r="D347" s="1"/>
      <c r="E347" s="1"/>
    </row>
    <row r="348" spans="3:5" ht="15">
      <c r="C348" s="30"/>
      <c r="D348" s="1"/>
      <c r="E348" s="1"/>
    </row>
    <row r="349" spans="3:5" ht="15">
      <c r="C349" s="30"/>
      <c r="D349" s="1"/>
      <c r="E349" s="1"/>
    </row>
    <row r="350" spans="3:5" ht="15">
      <c r="C350" s="30"/>
      <c r="D350" s="1"/>
      <c r="E350" s="1"/>
    </row>
    <row r="351" spans="3:5" ht="15">
      <c r="C351" s="30"/>
      <c r="D351" s="1"/>
      <c r="E351" s="1"/>
    </row>
    <row r="352" spans="3:5" ht="15">
      <c r="C352" s="30"/>
      <c r="D352" s="1"/>
      <c r="E352" s="1"/>
    </row>
    <row r="353" spans="3:5" ht="15">
      <c r="C353" s="30"/>
      <c r="D353" s="1"/>
      <c r="E353" s="1"/>
    </row>
    <row r="354" spans="3:5" ht="15">
      <c r="C354" s="30"/>
      <c r="D354" s="1"/>
      <c r="E354" s="1"/>
    </row>
    <row r="355" spans="3:5" ht="15">
      <c r="C355" s="30"/>
      <c r="D355" s="1"/>
      <c r="E355" s="1"/>
    </row>
    <row r="356" spans="3:5" ht="15">
      <c r="C356" s="30"/>
      <c r="D356" s="1"/>
      <c r="E356" s="1"/>
    </row>
    <row r="357" spans="3:5" ht="15">
      <c r="C357" s="30"/>
      <c r="D357" s="1"/>
      <c r="E357" s="1"/>
    </row>
    <row r="358" spans="3:5" ht="15">
      <c r="C358" s="30"/>
      <c r="D358" s="1"/>
      <c r="E358" s="1"/>
    </row>
    <row r="359" spans="3:5" ht="15">
      <c r="C359" s="30"/>
      <c r="D359" s="1"/>
      <c r="E359" s="1"/>
    </row>
    <row r="360" spans="3:5" ht="15">
      <c r="C360" s="30"/>
      <c r="D360" s="1"/>
      <c r="E360" s="1"/>
    </row>
    <row r="361" spans="3:5" ht="15">
      <c r="C361" s="30"/>
      <c r="D361" s="1"/>
      <c r="E361" s="1"/>
    </row>
    <row r="362" spans="3:5" ht="15">
      <c r="C362" s="30"/>
      <c r="D362" s="1"/>
      <c r="E362" s="1"/>
    </row>
    <row r="363" spans="3:5" ht="15">
      <c r="C363" s="30"/>
      <c r="D363" s="1"/>
      <c r="E363" s="1"/>
    </row>
    <row r="364" spans="3:5" ht="15">
      <c r="C364" s="30"/>
      <c r="D364" s="1"/>
      <c r="E364" s="1"/>
    </row>
    <row r="365" spans="3:5" ht="15">
      <c r="C365" s="30"/>
      <c r="D365" s="1"/>
      <c r="E365" s="1"/>
    </row>
    <row r="366" spans="3:5" ht="15">
      <c r="C366" s="30"/>
      <c r="D366" s="1"/>
      <c r="E366" s="1"/>
    </row>
    <row r="367" spans="3:5" ht="15">
      <c r="C367" s="30"/>
      <c r="D367" s="1"/>
      <c r="E367" s="1"/>
    </row>
    <row r="368" spans="3:5" ht="15">
      <c r="C368" s="30"/>
      <c r="D368" s="1"/>
      <c r="E368" s="1"/>
    </row>
    <row r="369" spans="3:5" ht="15">
      <c r="C369" s="30"/>
      <c r="D369" s="1"/>
      <c r="E369" s="1"/>
    </row>
    <row r="370" spans="3:5" ht="15">
      <c r="C370" s="30"/>
      <c r="D370" s="1"/>
      <c r="E370" s="1"/>
    </row>
    <row r="371" spans="3:5" ht="15">
      <c r="C371" s="30"/>
      <c r="D371" s="1"/>
      <c r="E371" s="1"/>
    </row>
    <row r="372" spans="3:5" ht="15">
      <c r="C372" s="30"/>
      <c r="D372" s="1"/>
      <c r="E372" s="1"/>
    </row>
    <row r="373" spans="3:5" ht="15">
      <c r="C373" s="30"/>
      <c r="D373" s="1"/>
      <c r="E373" s="1"/>
    </row>
    <row r="374" spans="3:5" ht="15">
      <c r="C374" s="30"/>
      <c r="D374" s="1"/>
      <c r="E374" s="1"/>
    </row>
    <row r="375" spans="3:5" ht="15">
      <c r="C375" s="30"/>
      <c r="D375" s="1"/>
      <c r="E375" s="1"/>
    </row>
    <row r="376" spans="3:5" ht="15">
      <c r="C376" s="30"/>
      <c r="D376" s="1"/>
      <c r="E376" s="1"/>
    </row>
    <row r="377" spans="3:5" ht="15">
      <c r="C377" s="30"/>
      <c r="D377" s="1"/>
      <c r="E377" s="1"/>
    </row>
    <row r="378" spans="3:5" ht="15">
      <c r="C378" s="30"/>
      <c r="D378" s="1"/>
      <c r="E378" s="1"/>
    </row>
    <row r="379" spans="3:5" ht="15">
      <c r="C379" s="30"/>
      <c r="D379" s="1"/>
      <c r="E379" s="1"/>
    </row>
    <row r="380" spans="3:5" ht="15">
      <c r="C380" s="30"/>
      <c r="D380" s="1"/>
      <c r="E380" s="1"/>
    </row>
    <row r="381" spans="3:5" ht="15">
      <c r="C381" s="30"/>
      <c r="D381" s="1"/>
      <c r="E381" s="1"/>
    </row>
    <row r="382" spans="3:5" ht="15">
      <c r="C382" s="30"/>
      <c r="D382" s="1"/>
      <c r="E382" s="1"/>
    </row>
    <row r="383" spans="3:5" ht="15">
      <c r="C383" s="30"/>
      <c r="D383" s="1"/>
      <c r="E383" s="1"/>
    </row>
    <row r="384" spans="3:5" ht="15">
      <c r="C384" s="30"/>
      <c r="D384" s="1"/>
      <c r="E384" s="1"/>
    </row>
    <row r="385" spans="3:5" ht="15">
      <c r="C385" s="30"/>
      <c r="D385" s="1"/>
      <c r="E385" s="1"/>
    </row>
    <row r="386" spans="3:5" ht="15">
      <c r="C386" s="30"/>
      <c r="D386" s="1"/>
      <c r="E386" s="1"/>
    </row>
    <row r="387" spans="3:5" ht="15">
      <c r="C387" s="30"/>
      <c r="D387" s="1"/>
      <c r="E387" s="1"/>
    </row>
    <row r="388" ht="15">
      <c r="C388" s="30"/>
    </row>
    <row r="389" ht="15">
      <c r="C389" s="30"/>
    </row>
    <row r="390" ht="15">
      <c r="C390" s="30"/>
    </row>
    <row r="391" ht="15">
      <c r="C391" s="30"/>
    </row>
    <row r="392" ht="15">
      <c r="C392" s="30"/>
    </row>
    <row r="393" ht="15">
      <c r="C393" s="30"/>
    </row>
    <row r="394" ht="15">
      <c r="C394" s="30"/>
    </row>
    <row r="395" ht="15">
      <c r="C395" s="30"/>
    </row>
    <row r="396" ht="15">
      <c r="C396" s="30"/>
    </row>
    <row r="397" ht="15">
      <c r="C397" s="30"/>
    </row>
    <row r="398" ht="15">
      <c r="C398" s="30"/>
    </row>
    <row r="399" ht="15">
      <c r="C399" s="30"/>
    </row>
    <row r="400" ht="15">
      <c r="C400" s="30"/>
    </row>
    <row r="401" ht="15">
      <c r="C401" s="30"/>
    </row>
    <row r="402" ht="15">
      <c r="C402" s="30"/>
    </row>
    <row r="403" ht="15">
      <c r="C403" s="30"/>
    </row>
    <row r="404" ht="15">
      <c r="C404" s="30"/>
    </row>
    <row r="405" ht="15">
      <c r="C405" s="30"/>
    </row>
    <row r="406" ht="15">
      <c r="C406" s="30"/>
    </row>
    <row r="407" ht="15">
      <c r="C407" s="30"/>
    </row>
    <row r="408" ht="15">
      <c r="C408" s="30"/>
    </row>
    <row r="409" ht="15">
      <c r="C409" s="30"/>
    </row>
    <row r="410" ht="15">
      <c r="C410" s="30"/>
    </row>
    <row r="411" ht="15">
      <c r="C411" s="30"/>
    </row>
    <row r="412" ht="15">
      <c r="C412" s="30"/>
    </row>
    <row r="413" ht="15">
      <c r="C413" s="30"/>
    </row>
    <row r="414" ht="15">
      <c r="C414" s="30"/>
    </row>
    <row r="415" ht="15">
      <c r="C415" s="30"/>
    </row>
    <row r="416" ht="15">
      <c r="C416" s="30"/>
    </row>
    <row r="417" ht="15">
      <c r="C417" s="30"/>
    </row>
    <row r="418" ht="15">
      <c r="C418" s="30"/>
    </row>
    <row r="419" ht="15">
      <c r="C419" s="30"/>
    </row>
    <row r="420" ht="15">
      <c r="C420" s="30"/>
    </row>
    <row r="421" ht="15">
      <c r="C421" s="30"/>
    </row>
    <row r="422" ht="15">
      <c r="C422" s="30"/>
    </row>
    <row r="423" ht="15">
      <c r="C423" s="30"/>
    </row>
    <row r="424" ht="15">
      <c r="C424" s="30"/>
    </row>
    <row r="425" ht="15">
      <c r="C425" s="30"/>
    </row>
    <row r="426" ht="15">
      <c r="C426" s="30"/>
    </row>
    <row r="427" ht="15">
      <c r="C427" s="30"/>
    </row>
    <row r="428" ht="15">
      <c r="C428" s="30"/>
    </row>
    <row r="429" ht="15">
      <c r="C429" s="30"/>
    </row>
    <row r="430" ht="15">
      <c r="C430" s="30"/>
    </row>
    <row r="431" ht="15">
      <c r="C431" s="30"/>
    </row>
    <row r="432" ht="15">
      <c r="C432" s="30"/>
    </row>
    <row r="433" ht="15">
      <c r="C433" s="30"/>
    </row>
    <row r="434" ht="15">
      <c r="C434" s="30"/>
    </row>
    <row r="435" ht="15">
      <c r="C435" s="30"/>
    </row>
    <row r="436" ht="15">
      <c r="C436" s="30"/>
    </row>
    <row r="437" ht="15">
      <c r="C437" s="30"/>
    </row>
    <row r="438" ht="15">
      <c r="C438" s="30"/>
    </row>
    <row r="439" ht="15">
      <c r="C439" s="30"/>
    </row>
    <row r="440" ht="15">
      <c r="C440" s="30"/>
    </row>
    <row r="441" ht="15">
      <c r="C441" s="30"/>
    </row>
    <row r="442" ht="15">
      <c r="C442" s="30"/>
    </row>
    <row r="443" ht="15">
      <c r="C443" s="30"/>
    </row>
    <row r="444" ht="15">
      <c r="C444" s="30"/>
    </row>
    <row r="445" ht="15">
      <c r="C445" s="30"/>
    </row>
    <row r="446" ht="15">
      <c r="C446" s="30"/>
    </row>
    <row r="447" ht="15">
      <c r="C447" s="30"/>
    </row>
  </sheetData>
  <sheetProtection password="83D5" sheet="1" objects="1" scenarios="1" selectLockedCells="1"/>
  <mergeCells count="8">
    <mergeCell ref="G11:R11"/>
    <mergeCell ref="G8:R9"/>
    <mergeCell ref="H2:N2"/>
    <mergeCell ref="H3:N3"/>
    <mergeCell ref="B2:E2"/>
    <mergeCell ref="H5:N6"/>
    <mergeCell ref="H4:M4"/>
    <mergeCell ref="G10:R10"/>
  </mergeCells>
  <hyperlinks>
    <hyperlink ref="G11" r:id="rId1" display="maktas978@gmail.com"/>
  </hyperlink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4"/>
  <dimension ref="B2:AH1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5.421875" style="1" customWidth="1"/>
    <col min="2" max="2" width="8.7109375" style="1" bestFit="1" customWidth="1"/>
    <col min="3" max="3" width="16.7109375" style="1" bestFit="1" customWidth="1"/>
    <col min="4" max="4" width="14.28125" style="1" customWidth="1"/>
    <col min="5" max="5" width="13.57421875" style="1" bestFit="1" customWidth="1"/>
    <col min="6" max="6" width="9.140625" style="1" customWidth="1"/>
    <col min="7" max="7" width="12.00390625" style="1" customWidth="1"/>
    <col min="8" max="8" width="18.8515625" style="1" customWidth="1"/>
    <col min="9" max="9" width="14.7109375" style="1" customWidth="1"/>
    <col min="10" max="10" width="17.140625" style="1" customWidth="1"/>
    <col min="11" max="11" width="10.140625" style="1" customWidth="1"/>
    <col min="12" max="12" width="10.00390625" style="1" customWidth="1"/>
    <col min="13" max="13" width="9.140625" style="1" customWidth="1"/>
    <col min="14" max="14" width="10.140625" style="1" customWidth="1"/>
    <col min="15" max="16" width="9.140625" style="1" customWidth="1"/>
    <col min="17" max="25" width="0" style="109" hidden="1" customWidth="1"/>
    <col min="26" max="29" width="16.28125" style="109" hidden="1" customWidth="1"/>
    <col min="30" max="30" width="2.8515625" style="109" hidden="1" customWidth="1"/>
    <col min="31" max="34" width="16.28125" style="109" hidden="1" customWidth="1"/>
    <col min="35" max="41" width="0" style="109" hidden="1" customWidth="1"/>
    <col min="42" max="16384" width="9.140625" style="1" customWidth="1"/>
  </cols>
  <sheetData>
    <row r="2" spans="2:34" ht="16.5" thickBot="1">
      <c r="B2" s="206" t="s">
        <v>515</v>
      </c>
      <c r="C2" s="206"/>
      <c r="D2" s="206"/>
      <c r="E2" s="206"/>
      <c r="F2" s="206"/>
      <c r="G2" s="206"/>
      <c r="H2" s="206"/>
      <c r="I2" s="206"/>
      <c r="J2" s="206"/>
      <c r="Z2" s="191" t="s">
        <v>515</v>
      </c>
      <c r="AA2" s="191"/>
      <c r="AB2" s="191"/>
      <c r="AC2" s="191"/>
      <c r="AD2" s="191"/>
      <c r="AE2" s="191"/>
      <c r="AF2" s="191"/>
      <c r="AG2" s="191"/>
      <c r="AH2" s="191"/>
    </row>
    <row r="3" spans="2:34" ht="16.5" thickBot="1">
      <c r="B3" s="207" t="s">
        <v>476</v>
      </c>
      <c r="C3" s="208"/>
      <c r="D3" s="208"/>
      <c r="E3" s="208"/>
      <c r="G3" s="209" t="s">
        <v>480</v>
      </c>
      <c r="H3" s="210"/>
      <c r="I3" s="210"/>
      <c r="J3" s="211"/>
      <c r="Z3" s="192" t="s">
        <v>476</v>
      </c>
      <c r="AA3" s="193"/>
      <c r="AB3" s="193"/>
      <c r="AC3" s="193"/>
      <c r="AE3" s="194" t="s">
        <v>480</v>
      </c>
      <c r="AF3" s="195"/>
      <c r="AG3" s="195"/>
      <c r="AH3" s="196"/>
    </row>
    <row r="4" spans="2:34" ht="110.25">
      <c r="B4" s="32" t="s">
        <v>472</v>
      </c>
      <c r="C4" s="32" t="s">
        <v>474</v>
      </c>
      <c r="D4" s="32" t="s">
        <v>482</v>
      </c>
      <c r="E4" s="32" t="s">
        <v>481</v>
      </c>
      <c r="G4" s="32" t="s">
        <v>472</v>
      </c>
      <c r="H4" s="32" t="s">
        <v>474</v>
      </c>
      <c r="I4" s="32" t="s">
        <v>482</v>
      </c>
      <c r="J4" s="32" t="s">
        <v>481</v>
      </c>
      <c r="Z4" s="107" t="s">
        <v>472</v>
      </c>
      <c r="AA4" s="107" t="s">
        <v>474</v>
      </c>
      <c r="AB4" s="107" t="s">
        <v>482</v>
      </c>
      <c r="AC4" s="107" t="s">
        <v>481</v>
      </c>
      <c r="AE4" s="107" t="s">
        <v>472</v>
      </c>
      <c r="AF4" s="107" t="s">
        <v>474</v>
      </c>
      <c r="AG4" s="107" t="s">
        <v>482</v>
      </c>
      <c r="AH4" s="107" t="s">
        <v>481</v>
      </c>
    </row>
    <row r="5" spans="2:34" ht="15">
      <c r="B5" s="35">
        <v>2011</v>
      </c>
      <c r="C5" s="81">
        <v>0</v>
      </c>
      <c r="D5" s="34">
        <f>C5*35/100</f>
        <v>0</v>
      </c>
      <c r="E5" s="34">
        <f>IF(D5&lt;28000,28000,D5)</f>
        <v>28000</v>
      </c>
      <c r="G5" s="35">
        <v>2011</v>
      </c>
      <c r="H5" s="81">
        <v>0</v>
      </c>
      <c r="I5" s="34">
        <f>H5*35/100</f>
        <v>0</v>
      </c>
      <c r="J5" s="34">
        <f>IF(I5&lt;9500,9500,I5)</f>
        <v>9500</v>
      </c>
      <c r="Z5" s="110">
        <v>2011</v>
      </c>
      <c r="AA5" s="111">
        <v>0</v>
      </c>
      <c r="AB5" s="112">
        <f>AA5*35/100</f>
        <v>0</v>
      </c>
      <c r="AC5" s="112">
        <f>AB5*20/100+IF($M$12="E",E5,0)</f>
        <v>0</v>
      </c>
      <c r="AE5" s="110">
        <v>2011</v>
      </c>
      <c r="AF5" s="111">
        <v>0</v>
      </c>
      <c r="AG5" s="112">
        <f>AF5*35/100</f>
        <v>0</v>
      </c>
      <c r="AH5" s="112">
        <f>IF($M$12="E",J5,0)</f>
        <v>0</v>
      </c>
    </row>
    <row r="6" spans="2:34" ht="15">
      <c r="B6" s="36">
        <v>2012</v>
      </c>
      <c r="C6" s="81">
        <v>0</v>
      </c>
      <c r="D6" s="37">
        <f>C6*30/100</f>
        <v>0</v>
      </c>
      <c r="E6" s="34">
        <f>IF(D6&lt;29650,29650,D6)</f>
        <v>29650</v>
      </c>
      <c r="G6" s="36">
        <v>2012</v>
      </c>
      <c r="H6" s="81">
        <v>0</v>
      </c>
      <c r="I6" s="37">
        <f>H6*30/100</f>
        <v>0</v>
      </c>
      <c r="J6" s="34">
        <f>IF(I6&lt;9890,9890,I6)</f>
        <v>9890</v>
      </c>
      <c r="Z6" s="113">
        <v>2012</v>
      </c>
      <c r="AA6" s="111">
        <v>0</v>
      </c>
      <c r="AB6" s="114">
        <f>AA6*30/100</f>
        <v>0</v>
      </c>
      <c r="AC6" s="112">
        <f>AB6*20/100+IF($M$12="E",E6,0)</f>
        <v>0</v>
      </c>
      <c r="AE6" s="113">
        <v>2012</v>
      </c>
      <c r="AF6" s="111">
        <v>0</v>
      </c>
      <c r="AG6" s="114">
        <f>AF6*30/100</f>
        <v>0</v>
      </c>
      <c r="AH6" s="112">
        <f>IF($M$12="E",J6,0)</f>
        <v>0</v>
      </c>
    </row>
    <row r="7" spans="2:34" ht="15">
      <c r="B7" s="35">
        <v>2013</v>
      </c>
      <c r="C7" s="81">
        <v>0</v>
      </c>
      <c r="D7" s="34">
        <f>C7*25/100</f>
        <v>0</v>
      </c>
      <c r="E7" s="34">
        <f>IF(D7&lt;31490,31490,D7)</f>
        <v>31490</v>
      </c>
      <c r="G7" s="35">
        <v>2013</v>
      </c>
      <c r="H7" s="81">
        <v>0</v>
      </c>
      <c r="I7" s="34">
        <f>H7*25/100</f>
        <v>0</v>
      </c>
      <c r="J7" s="34">
        <f>IF(I7&lt;10490,10490,I7)</f>
        <v>10490</v>
      </c>
      <c r="Z7" s="110">
        <v>2013</v>
      </c>
      <c r="AA7" s="111">
        <v>0</v>
      </c>
      <c r="AB7" s="112">
        <f>AA7*25/100</f>
        <v>0</v>
      </c>
      <c r="AC7" s="112">
        <f>AB7*20/100+IF($M$12="E",E7,0)</f>
        <v>0</v>
      </c>
      <c r="AE7" s="110">
        <v>2013</v>
      </c>
      <c r="AF7" s="111">
        <v>0</v>
      </c>
      <c r="AG7" s="112">
        <f>AF7*25/100</f>
        <v>0</v>
      </c>
      <c r="AH7" s="112">
        <f>IF($M$12="E",J7,0)</f>
        <v>0</v>
      </c>
    </row>
    <row r="8" spans="2:34" ht="15">
      <c r="B8" s="36">
        <v>2014</v>
      </c>
      <c r="C8" s="81">
        <v>0</v>
      </c>
      <c r="D8" s="37">
        <f>C8*20/100</f>
        <v>0</v>
      </c>
      <c r="E8" s="34">
        <f>IF(D8&lt;33470,33470,D8)</f>
        <v>33470</v>
      </c>
      <c r="G8" s="36">
        <v>2014</v>
      </c>
      <c r="H8" s="81">
        <v>0</v>
      </c>
      <c r="I8" s="37">
        <f>H8*20/100</f>
        <v>0</v>
      </c>
      <c r="J8" s="34">
        <f>IF(I8&lt;11160,11190,I8)</f>
        <v>11190</v>
      </c>
      <c r="Z8" s="113">
        <v>2014</v>
      </c>
      <c r="AA8" s="111">
        <v>0</v>
      </c>
      <c r="AB8" s="114">
        <f>AA8*20/100</f>
        <v>0</v>
      </c>
      <c r="AC8" s="112">
        <f>AB8*20/100+IF($M$12="E",E8,0)</f>
        <v>0</v>
      </c>
      <c r="AE8" s="113">
        <v>2014</v>
      </c>
      <c r="AF8" s="111">
        <v>0</v>
      </c>
      <c r="AG8" s="114">
        <f>AF8*20/100</f>
        <v>0</v>
      </c>
      <c r="AH8" s="112">
        <f>IF($M$12="E",J8,0)</f>
        <v>0</v>
      </c>
    </row>
    <row r="9" spans="2:34" ht="15">
      <c r="B9" s="35">
        <v>2015</v>
      </c>
      <c r="C9" s="81">
        <v>0</v>
      </c>
      <c r="D9" s="34">
        <f>C9*15/100</f>
        <v>0</v>
      </c>
      <c r="E9" s="34">
        <f>IF(D9&lt;37940,37940,D9)</f>
        <v>37940</v>
      </c>
      <c r="G9" s="35">
        <v>2015</v>
      </c>
      <c r="H9" s="81">
        <v>0</v>
      </c>
      <c r="I9" s="34">
        <f>H9*15/100</f>
        <v>0</v>
      </c>
      <c r="J9" s="34">
        <f>IF(I9&lt;12650,12650,I9)</f>
        <v>12650</v>
      </c>
      <c r="Z9" s="110">
        <v>2015</v>
      </c>
      <c r="AA9" s="111">
        <v>0</v>
      </c>
      <c r="AB9" s="112">
        <f>AA9*15/100</f>
        <v>0</v>
      </c>
      <c r="AC9" s="112">
        <f>AB9*20/100+IF($M$12="E",E9,0)</f>
        <v>0</v>
      </c>
      <c r="AE9" s="110">
        <v>2015</v>
      </c>
      <c r="AF9" s="111">
        <v>0</v>
      </c>
      <c r="AG9" s="112">
        <f>AF9*15/100</f>
        <v>0</v>
      </c>
      <c r="AH9" s="112">
        <f>IF($M$12="E",J9,0)</f>
        <v>0</v>
      </c>
    </row>
    <row r="10" spans="2:28" ht="6" customHeight="1" thickBot="1">
      <c r="B10" s="31"/>
      <c r="C10" s="30"/>
      <c r="D10" s="30"/>
      <c r="Z10" s="115"/>
      <c r="AA10" s="116"/>
      <c r="AB10" s="116"/>
    </row>
    <row r="11" spans="2:34" ht="16.5" thickBot="1">
      <c r="B11" s="207" t="s">
        <v>487</v>
      </c>
      <c r="C11" s="208"/>
      <c r="D11" s="208"/>
      <c r="E11" s="208"/>
      <c r="G11" s="212" t="s">
        <v>512</v>
      </c>
      <c r="H11" s="213"/>
      <c r="I11" s="213"/>
      <c r="J11" s="214"/>
      <c r="K11" s="202" t="s">
        <v>509</v>
      </c>
      <c r="L11" s="203"/>
      <c r="M11" s="203"/>
      <c r="N11" s="203"/>
      <c r="O11" s="203"/>
      <c r="Z11" s="192" t="s">
        <v>487</v>
      </c>
      <c r="AA11" s="193"/>
      <c r="AB11" s="193"/>
      <c r="AC11" s="193"/>
      <c r="AE11" s="197" t="s">
        <v>512</v>
      </c>
      <c r="AF11" s="198"/>
      <c r="AG11" s="198"/>
      <c r="AH11" s="199"/>
    </row>
    <row r="12" spans="2:34" ht="111" thickBot="1">
      <c r="B12" s="32" t="s">
        <v>484</v>
      </c>
      <c r="C12" s="39" t="s">
        <v>485</v>
      </c>
      <c r="D12" s="215" t="s">
        <v>483</v>
      </c>
      <c r="E12" s="216"/>
      <c r="G12" s="32" t="s">
        <v>472</v>
      </c>
      <c r="H12" s="32" t="s">
        <v>474</v>
      </c>
      <c r="I12" s="32" t="s">
        <v>482</v>
      </c>
      <c r="J12" s="32" t="s">
        <v>481</v>
      </c>
      <c r="K12" s="204" t="s">
        <v>517</v>
      </c>
      <c r="L12" s="205"/>
      <c r="M12" s="85" t="s">
        <v>528</v>
      </c>
      <c r="N12" s="232" t="s">
        <v>518</v>
      </c>
      <c r="O12" s="233"/>
      <c r="Z12" s="107" t="s">
        <v>484</v>
      </c>
      <c r="AA12" s="108" t="s">
        <v>485</v>
      </c>
      <c r="AB12" s="200" t="s">
        <v>483</v>
      </c>
      <c r="AC12" s="201"/>
      <c r="AE12" s="107" t="s">
        <v>472</v>
      </c>
      <c r="AF12" s="107" t="s">
        <v>474</v>
      </c>
      <c r="AG12" s="107" t="s">
        <v>482</v>
      </c>
      <c r="AH12" s="107" t="s">
        <v>481</v>
      </c>
    </row>
    <row r="13" spans="2:34" ht="15.75" customHeight="1" thickBot="1">
      <c r="B13" s="33">
        <v>2011</v>
      </c>
      <c r="C13" s="38">
        <v>0.35</v>
      </c>
      <c r="D13" s="226" t="s">
        <v>486</v>
      </c>
      <c r="E13" s="227"/>
      <c r="G13" s="35">
        <v>2011</v>
      </c>
      <c r="H13" s="81">
        <v>0</v>
      </c>
      <c r="I13" s="34">
        <f>H13*35/100</f>
        <v>0</v>
      </c>
      <c r="J13" s="34">
        <f>IF(I13&lt;14000,14000,I13)</f>
        <v>14000</v>
      </c>
      <c r="K13" s="217" t="s">
        <v>526</v>
      </c>
      <c r="L13" s="218"/>
      <c r="M13" s="218"/>
      <c r="N13" s="218"/>
      <c r="O13" s="219"/>
      <c r="Z13" s="117">
        <v>2011</v>
      </c>
      <c r="AA13" s="118">
        <v>0.35</v>
      </c>
      <c r="AB13" s="185" t="s">
        <v>486</v>
      </c>
      <c r="AC13" s="186"/>
      <c r="AE13" s="110">
        <v>2011</v>
      </c>
      <c r="AF13" s="111">
        <v>0</v>
      </c>
      <c r="AG13" s="112">
        <f>AF13*35/100</f>
        <v>0</v>
      </c>
      <c r="AH13" s="112">
        <f>IF($M$12="E",J13,0)</f>
        <v>0</v>
      </c>
    </row>
    <row r="14" spans="2:34" ht="15">
      <c r="B14" s="33">
        <v>2012</v>
      </c>
      <c r="C14" s="38">
        <v>0.3</v>
      </c>
      <c r="D14" s="228"/>
      <c r="E14" s="229"/>
      <c r="G14" s="36">
        <v>2012</v>
      </c>
      <c r="H14" s="81">
        <v>0</v>
      </c>
      <c r="I14" s="37">
        <f>H14*30/100</f>
        <v>0</v>
      </c>
      <c r="J14" s="34">
        <f>IF(I14&lt;14820,14820,I14)</f>
        <v>14820</v>
      </c>
      <c r="K14" s="105" t="s">
        <v>519</v>
      </c>
      <c r="L14" s="102" t="s">
        <v>521</v>
      </c>
      <c r="M14" s="220" t="s">
        <v>525</v>
      </c>
      <c r="N14" s="221"/>
      <c r="O14" s="106"/>
      <c r="P14" s="106"/>
      <c r="Z14" s="117">
        <v>2012</v>
      </c>
      <c r="AA14" s="118">
        <v>0.3</v>
      </c>
      <c r="AB14" s="187"/>
      <c r="AC14" s="188"/>
      <c r="AE14" s="113">
        <v>2012</v>
      </c>
      <c r="AF14" s="111">
        <v>0</v>
      </c>
      <c r="AG14" s="114">
        <f>AF14*30/100</f>
        <v>0</v>
      </c>
      <c r="AH14" s="112">
        <f>IF($M$12="E",J14,0)</f>
        <v>0</v>
      </c>
    </row>
    <row r="15" spans="2:34" ht="15" customHeight="1" thickBot="1">
      <c r="B15" s="33">
        <v>2013</v>
      </c>
      <c r="C15" s="38">
        <v>0.25</v>
      </c>
      <c r="D15" s="228"/>
      <c r="E15" s="229"/>
      <c r="G15" s="35">
        <v>2013</v>
      </c>
      <c r="H15" s="81">
        <v>0</v>
      </c>
      <c r="I15" s="34">
        <f>H15*25/100</f>
        <v>0</v>
      </c>
      <c r="J15" s="99">
        <f>IF(I15&lt;15740,15740,I15)</f>
        <v>15740</v>
      </c>
      <c r="K15" s="103" t="s">
        <v>520</v>
      </c>
      <c r="L15" s="103" t="s">
        <v>522</v>
      </c>
      <c r="M15" s="100" t="s">
        <v>523</v>
      </c>
      <c r="N15" s="101" t="s">
        <v>524</v>
      </c>
      <c r="O15" s="106"/>
      <c r="P15" s="106"/>
      <c r="Z15" s="117">
        <v>2013</v>
      </c>
      <c r="AA15" s="118">
        <v>0.25</v>
      </c>
      <c r="AB15" s="187"/>
      <c r="AC15" s="188"/>
      <c r="AE15" s="110">
        <v>2013</v>
      </c>
      <c r="AF15" s="111">
        <v>0</v>
      </c>
      <c r="AG15" s="112">
        <f>AF15*25/100</f>
        <v>0</v>
      </c>
      <c r="AH15" s="112">
        <f>IF($M$12="E",J15,0)</f>
        <v>0</v>
      </c>
    </row>
    <row r="16" spans="2:34" ht="15.75" thickBot="1">
      <c r="B16" s="33">
        <v>2014</v>
      </c>
      <c r="C16" s="38">
        <v>0.2</v>
      </c>
      <c r="D16" s="228"/>
      <c r="E16" s="229"/>
      <c r="G16" s="36">
        <v>2014</v>
      </c>
      <c r="H16" s="81">
        <v>0</v>
      </c>
      <c r="I16" s="37">
        <f>H16*20/100</f>
        <v>0</v>
      </c>
      <c r="J16" s="99">
        <f>IF(I16&lt;16740,16740,I16)</f>
        <v>16740</v>
      </c>
      <c r="K16" s="104" t="s">
        <v>29</v>
      </c>
      <c r="L16" s="104" t="s">
        <v>29</v>
      </c>
      <c r="M16" s="104" t="s">
        <v>29</v>
      </c>
      <c r="N16" s="104" t="s">
        <v>29</v>
      </c>
      <c r="O16" s="106"/>
      <c r="P16" s="106"/>
      <c r="Z16" s="117">
        <v>2014</v>
      </c>
      <c r="AA16" s="118">
        <v>0.2</v>
      </c>
      <c r="AB16" s="187"/>
      <c r="AC16" s="188"/>
      <c r="AE16" s="113">
        <v>2014</v>
      </c>
      <c r="AF16" s="111">
        <v>0</v>
      </c>
      <c r="AG16" s="114">
        <f>AF16*20/100</f>
        <v>0</v>
      </c>
      <c r="AH16" s="112">
        <f>IF($M$12="E",J16,0)</f>
        <v>0</v>
      </c>
    </row>
    <row r="17" spans="2:34" ht="16.5" thickBot="1">
      <c r="B17" s="33">
        <v>2015</v>
      </c>
      <c r="C17" s="38">
        <v>0.15</v>
      </c>
      <c r="D17" s="230"/>
      <c r="E17" s="231"/>
      <c r="G17" s="35">
        <v>2015</v>
      </c>
      <c r="H17" s="81">
        <v>0</v>
      </c>
      <c r="I17" s="34">
        <f>H17*15/100</f>
        <v>0</v>
      </c>
      <c r="J17" s="99">
        <f>IF(I17&lt;18970,18970,I17)</f>
        <v>18970</v>
      </c>
      <c r="K17" s="119" t="s">
        <v>527</v>
      </c>
      <c r="L17" s="119"/>
      <c r="M17" s="222"/>
      <c r="N17" s="223"/>
      <c r="O17" s="224"/>
      <c r="P17" s="225"/>
      <c r="Z17" s="117">
        <v>2015</v>
      </c>
      <c r="AA17" s="118">
        <v>0.15</v>
      </c>
      <c r="AB17" s="189"/>
      <c r="AC17" s="190"/>
      <c r="AE17" s="110">
        <v>2015</v>
      </c>
      <c r="AF17" s="111">
        <v>0</v>
      </c>
      <c r="AG17" s="112">
        <f>AF17*15/100</f>
        <v>0</v>
      </c>
      <c r="AH17" s="112">
        <f>IF($M$12="E",J17,0)</f>
        <v>0</v>
      </c>
    </row>
  </sheetData>
  <sheetProtection password="CE28" sheet="1" selectLockedCells="1"/>
  <mergeCells count="21">
    <mergeCell ref="K13:O13"/>
    <mergeCell ref="M14:N14"/>
    <mergeCell ref="M17:N17"/>
    <mergeCell ref="O17:P17"/>
    <mergeCell ref="D13:E17"/>
    <mergeCell ref="N12:O12"/>
    <mergeCell ref="K11:O11"/>
    <mergeCell ref="K12:L12"/>
    <mergeCell ref="B2:J2"/>
    <mergeCell ref="B3:E3"/>
    <mergeCell ref="G3:J3"/>
    <mergeCell ref="G11:J11"/>
    <mergeCell ref="B11:E11"/>
    <mergeCell ref="D12:E12"/>
    <mergeCell ref="AB13:AC17"/>
    <mergeCell ref="Z2:AH2"/>
    <mergeCell ref="Z3:AC3"/>
    <mergeCell ref="AE3:AH3"/>
    <mergeCell ref="Z11:AC11"/>
    <mergeCell ref="AE11:AH11"/>
    <mergeCell ref="AB12:AC1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5"/>
  <dimension ref="C2:J11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5.421875" style="1" customWidth="1"/>
    <col min="2" max="2" width="11.28125" style="1" customWidth="1"/>
    <col min="3" max="3" width="8.7109375" style="1" bestFit="1" customWidth="1"/>
    <col min="4" max="4" width="11.140625" style="1" customWidth="1"/>
    <col min="5" max="5" width="19.28125" style="1" bestFit="1" customWidth="1"/>
    <col min="6" max="6" width="14.7109375" style="1" bestFit="1" customWidth="1"/>
    <col min="7" max="9" width="9.140625" style="1" customWidth="1"/>
    <col min="10" max="10" width="7.28125" style="1" customWidth="1"/>
    <col min="11" max="16384" width="9.140625" style="1" customWidth="1"/>
  </cols>
  <sheetData>
    <row r="1" ht="15.75" thickBot="1"/>
    <row r="2" spans="3:10" ht="16.5" thickBot="1">
      <c r="C2" s="209" t="s">
        <v>515</v>
      </c>
      <c r="D2" s="210"/>
      <c r="E2" s="210"/>
      <c r="F2" s="210"/>
      <c r="G2" s="210"/>
      <c r="H2" s="210"/>
      <c r="I2" s="210"/>
      <c r="J2" s="211"/>
    </row>
    <row r="3" spans="3:10" ht="16.5" thickBot="1">
      <c r="C3" s="234" t="s">
        <v>20</v>
      </c>
      <c r="D3" s="235"/>
      <c r="E3" s="235"/>
      <c r="F3" s="235"/>
      <c r="G3" s="235"/>
      <c r="H3" s="235"/>
      <c r="I3" s="235"/>
      <c r="J3" s="236"/>
    </row>
    <row r="4" spans="3:6" ht="16.5" thickBot="1">
      <c r="C4" s="207" t="s">
        <v>488</v>
      </c>
      <c r="D4" s="208"/>
      <c r="E4" s="208"/>
      <c r="F4" s="208"/>
    </row>
    <row r="5" spans="3:6" ht="94.5">
      <c r="C5" s="32" t="s">
        <v>472</v>
      </c>
      <c r="D5" s="40" t="s">
        <v>514</v>
      </c>
      <c r="E5" s="32" t="s">
        <v>513</v>
      </c>
      <c r="F5" s="32" t="s">
        <v>489</v>
      </c>
    </row>
    <row r="6" spans="3:6" ht="15">
      <c r="C6" s="35">
        <v>2011</v>
      </c>
      <c r="D6" s="41">
        <v>0.035</v>
      </c>
      <c r="E6" s="81"/>
      <c r="F6" s="34">
        <f>E6*D6</f>
        <v>0</v>
      </c>
    </row>
    <row r="7" spans="3:6" ht="15">
      <c r="C7" s="36">
        <v>2012</v>
      </c>
      <c r="D7" s="42">
        <v>0.03</v>
      </c>
      <c r="E7" s="81"/>
      <c r="F7" s="34">
        <f>E7*D7</f>
        <v>0</v>
      </c>
    </row>
    <row r="8" spans="3:6" ht="15">
      <c r="C8" s="35">
        <v>2013</v>
      </c>
      <c r="D8" s="41">
        <v>0.025</v>
      </c>
      <c r="E8" s="81"/>
      <c r="F8" s="34">
        <f>E8*D8</f>
        <v>0</v>
      </c>
    </row>
    <row r="9" spans="3:6" ht="15">
      <c r="C9" s="36">
        <v>2014</v>
      </c>
      <c r="D9" s="42">
        <v>0.02</v>
      </c>
      <c r="E9" s="81"/>
      <c r="F9" s="34">
        <f>E9*D9</f>
        <v>0</v>
      </c>
    </row>
    <row r="10" spans="3:6" ht="15">
      <c r="C10" s="35">
        <v>2015</v>
      </c>
      <c r="D10" s="41">
        <v>0.015</v>
      </c>
      <c r="E10" s="81"/>
      <c r="F10" s="34">
        <f>E10*D10</f>
        <v>0</v>
      </c>
    </row>
    <row r="11" spans="3:5" ht="15">
      <c r="C11" s="31"/>
      <c r="D11" s="30"/>
      <c r="E11" s="30"/>
    </row>
    <row r="13" ht="15"/>
  </sheetData>
  <sheetProtection password="E20A" sheet="1" objects="1" scenarios="1" selectLockedCells="1"/>
  <mergeCells count="3">
    <mergeCell ref="C4:F4"/>
    <mergeCell ref="C2:J2"/>
    <mergeCell ref="C3:J3"/>
  </mergeCells>
  <printOptions/>
  <pageMargins left="0.7" right="0.7" top="0.75" bottom="0.75" header="0.3" footer="0.3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6">
    <tabColor rgb="FF002060"/>
    <pageSetUpPr fitToPage="1"/>
  </sheetPr>
  <dimension ref="B3:G17"/>
  <sheetViews>
    <sheetView zoomScalePageLayoutView="0" workbookViewId="0" topLeftCell="A13">
      <selection activeCell="B20" sqref="B20"/>
    </sheetView>
  </sheetViews>
  <sheetFormatPr defaultColWidth="9.140625" defaultRowHeight="15"/>
  <cols>
    <col min="1" max="1" width="2.7109375" style="0" customWidth="1"/>
    <col min="2" max="2" width="32.57421875" style="0" customWidth="1"/>
    <col min="3" max="7" width="26.28125" style="0" customWidth="1"/>
  </cols>
  <sheetData>
    <row r="1" s="1" customFormat="1" ht="6" customHeight="1"/>
    <row r="2" s="1" customFormat="1" ht="2.25" customHeight="1"/>
    <row r="3" spans="2:7" ht="21">
      <c r="B3" s="244" t="s">
        <v>20</v>
      </c>
      <c r="C3" s="245"/>
      <c r="D3" s="245"/>
      <c r="E3" s="245"/>
      <c r="F3" s="245"/>
      <c r="G3" s="245"/>
    </row>
    <row r="4" spans="2:7" s="1" customFormat="1" ht="26.25">
      <c r="B4" s="246" t="s">
        <v>19</v>
      </c>
      <c r="C4" s="247"/>
      <c r="D4" s="247"/>
      <c r="E4" s="247"/>
      <c r="F4" s="247"/>
      <c r="G4" s="247"/>
    </row>
    <row r="5" spans="2:7" ht="30" customHeight="1" thickBot="1">
      <c r="B5" s="248" t="s">
        <v>21</v>
      </c>
      <c r="C5" s="249"/>
      <c r="D5" s="249"/>
      <c r="E5" s="249"/>
      <c r="F5" s="249"/>
      <c r="G5" s="249"/>
    </row>
    <row r="6" spans="2:7" s="1" customFormat="1" ht="54" customHeight="1" thickBot="1">
      <c r="B6" s="241" t="s">
        <v>28</v>
      </c>
      <c r="C6" s="242"/>
      <c r="D6" s="242"/>
      <c r="E6" s="242"/>
      <c r="F6" s="242"/>
      <c r="G6" s="243"/>
    </row>
    <row r="7" spans="2:7" s="1" customFormat="1" ht="42.75" thickBot="1">
      <c r="B7" s="20"/>
      <c r="C7" s="21" t="s">
        <v>23</v>
      </c>
      <c r="D7" s="21" t="s">
        <v>24</v>
      </c>
      <c r="E7" s="21" t="s">
        <v>25</v>
      </c>
      <c r="F7" s="21" t="s">
        <v>26</v>
      </c>
      <c r="G7" s="21" t="s">
        <v>27</v>
      </c>
    </row>
    <row r="8" spans="2:7" ht="29.25" customHeight="1" thickBot="1">
      <c r="B8" s="22" t="s">
        <v>13</v>
      </c>
      <c r="C8" s="19">
        <f>SUM('Veri Giriş Sayfası'!E7:E537)</f>
        <v>0</v>
      </c>
      <c r="D8" s="17">
        <f>C8</f>
        <v>0</v>
      </c>
      <c r="E8" s="17">
        <f>D8</f>
        <v>0</v>
      </c>
      <c r="F8" s="17">
        <f>E8</f>
        <v>0</v>
      </c>
      <c r="G8" s="17">
        <f>F8</f>
        <v>0</v>
      </c>
    </row>
    <row r="9" spans="2:7" ht="29.25" customHeight="1" thickBot="1">
      <c r="B9" s="23" t="s">
        <v>496</v>
      </c>
      <c r="C9" s="18">
        <f>SUM('Veri Giriş Sayfası'!F7:F537)</f>
        <v>0</v>
      </c>
      <c r="D9" s="18">
        <f>C10*8/100+C9</f>
        <v>0</v>
      </c>
      <c r="E9" s="18">
        <f>C10*12/100+C9</f>
        <v>0</v>
      </c>
      <c r="F9" s="18">
        <f>C10*16/100+C9</f>
        <v>0</v>
      </c>
      <c r="G9" s="18">
        <f>C10*24/100+C9</f>
        <v>0</v>
      </c>
    </row>
    <row r="10" spans="2:7" ht="29.25" customHeight="1" thickBot="1">
      <c r="B10" s="24" t="s">
        <v>7</v>
      </c>
      <c r="C10" s="19">
        <f>SUM(C8:C9)</f>
        <v>0</v>
      </c>
      <c r="D10" s="19">
        <f>SUM(D8:D9)</f>
        <v>0</v>
      </c>
      <c r="E10" s="19">
        <f>SUM(E8:E9)</f>
        <v>0</v>
      </c>
      <c r="F10" s="19">
        <f>SUM(F8:F9)</f>
        <v>0</v>
      </c>
      <c r="G10" s="19">
        <f>SUM(G8:G9)</f>
        <v>0</v>
      </c>
    </row>
    <row r="11" spans="2:7" ht="5.25" customHeight="1">
      <c r="B11" s="237" t="s">
        <v>11</v>
      </c>
      <c r="C11" s="238"/>
      <c r="D11" s="238"/>
      <c r="E11" s="238"/>
      <c r="F11" s="238"/>
      <c r="G11" s="238"/>
    </row>
    <row r="12" spans="2:7" ht="15" customHeight="1" hidden="1">
      <c r="B12" s="237"/>
      <c r="C12" s="238"/>
      <c r="D12" s="238"/>
      <c r="E12" s="238"/>
      <c r="F12" s="238"/>
      <c r="G12" s="238"/>
    </row>
    <row r="13" spans="2:7" ht="8.25" customHeight="1">
      <c r="B13" s="237"/>
      <c r="C13" s="238"/>
      <c r="D13" s="238"/>
      <c r="E13" s="238"/>
      <c r="F13" s="238"/>
      <c r="G13" s="238"/>
    </row>
    <row r="14" spans="2:7" ht="3.75" customHeight="1">
      <c r="B14" s="237"/>
      <c r="C14" s="238"/>
      <c r="D14" s="238"/>
      <c r="E14" s="238"/>
      <c r="F14" s="238"/>
      <c r="G14" s="238"/>
    </row>
    <row r="15" spans="2:3" s="1" customFormat="1" ht="18" hidden="1" thickBot="1">
      <c r="B15" s="250"/>
      <c r="C15" s="251"/>
    </row>
    <row r="16" spans="2:7" ht="16.5" customHeight="1">
      <c r="B16" s="239" t="s">
        <v>22</v>
      </c>
      <c r="C16" s="240"/>
      <c r="D16" s="240"/>
      <c r="E16" s="240"/>
      <c r="F16" s="240"/>
      <c r="G16" s="240"/>
    </row>
    <row r="17" spans="2:7" ht="39.75" customHeight="1">
      <c r="B17" s="239"/>
      <c r="C17" s="240"/>
      <c r="D17" s="240"/>
      <c r="E17" s="240"/>
      <c r="F17" s="240"/>
      <c r="G17" s="240"/>
    </row>
  </sheetData>
  <sheetProtection formatCells="0" formatColumns="0" selectLockedCells="1"/>
  <mergeCells count="7">
    <mergeCell ref="B11:G14"/>
    <mergeCell ref="B16:G17"/>
    <mergeCell ref="B6:G6"/>
    <mergeCell ref="B3:G3"/>
    <mergeCell ref="B4:G4"/>
    <mergeCell ref="B5:G5"/>
    <mergeCell ref="B15:C15"/>
  </mergeCells>
  <hyperlinks>
    <hyperlink ref="B5" r:id="rId1" display="maktas978@gmai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1"/>
  <dimension ref="B1:K27"/>
  <sheetViews>
    <sheetView tabSelected="1" zoomScalePageLayoutView="0" workbookViewId="0" topLeftCell="A1">
      <selection activeCell="J27" sqref="J27"/>
    </sheetView>
  </sheetViews>
  <sheetFormatPr defaultColWidth="9.140625" defaultRowHeight="15"/>
  <cols>
    <col min="2" max="2" width="35.140625" style="49" customWidth="1"/>
    <col min="3" max="3" width="17.28125" style="49" customWidth="1"/>
    <col min="4" max="4" width="18.28125" style="49" customWidth="1"/>
    <col min="5" max="5" width="16.00390625" style="49" customWidth="1"/>
    <col min="6" max="6" width="16.57421875" style="49" customWidth="1"/>
    <col min="7" max="7" width="16.8515625" style="49" customWidth="1"/>
    <col min="8" max="8" width="12.8515625" style="0" customWidth="1"/>
    <col min="9" max="9" width="9.140625" style="0" hidden="1" customWidth="1"/>
    <col min="10" max="10" width="10.421875" style="0" customWidth="1"/>
    <col min="11" max="11" width="13.28125" style="0" customWidth="1"/>
  </cols>
  <sheetData>
    <row r="1" spans="2:11" s="1" customFormat="1" ht="9" customHeight="1">
      <c r="B1" s="49"/>
      <c r="C1" s="49"/>
      <c r="D1" s="49"/>
      <c r="E1" s="49"/>
      <c r="F1" s="49"/>
      <c r="G1" s="49"/>
      <c r="H1" s="89"/>
      <c r="I1" s="89"/>
      <c r="J1" s="89"/>
      <c r="K1" s="89"/>
    </row>
    <row r="2" spans="2:11" s="1" customFormat="1" ht="34.5" customHeight="1" thickBot="1">
      <c r="B2" s="267" t="s">
        <v>516</v>
      </c>
      <c r="C2" s="267"/>
      <c r="D2" s="267"/>
      <c r="E2" s="267"/>
      <c r="F2" s="267"/>
      <c r="G2" s="267"/>
      <c r="H2" s="88"/>
      <c r="I2" s="88"/>
      <c r="J2" s="88"/>
      <c r="K2" s="88"/>
    </row>
    <row r="3" spans="2:11" s="1" customFormat="1" ht="21.75" customHeight="1" thickBot="1">
      <c r="B3" s="264" t="s">
        <v>20</v>
      </c>
      <c r="C3" s="265"/>
      <c r="D3" s="265"/>
      <c r="E3" s="265"/>
      <c r="F3" s="265"/>
      <c r="G3" s="266"/>
      <c r="H3" s="261" t="s">
        <v>508</v>
      </c>
      <c r="I3" s="262"/>
      <c r="J3" s="262"/>
      <c r="K3" s="263"/>
    </row>
    <row r="4" spans="2:7" s="1" customFormat="1" ht="18.75" customHeight="1" thickBot="1">
      <c r="B4" s="270" t="s">
        <v>502</v>
      </c>
      <c r="C4" s="271"/>
      <c r="D4" s="271"/>
      <c r="E4" s="271"/>
      <c r="F4" s="271"/>
      <c r="G4" s="272"/>
    </row>
    <row r="5" spans="2:7" s="1" customFormat="1" ht="25.5" customHeight="1" thickBot="1">
      <c r="B5" s="248" t="s">
        <v>21</v>
      </c>
      <c r="C5" s="249"/>
      <c r="D5" s="249"/>
      <c r="E5" s="249"/>
      <c r="F5" s="249"/>
      <c r="G5" s="249"/>
    </row>
    <row r="6" spans="2:7" ht="38.25" thickBot="1">
      <c r="B6" s="47" t="s">
        <v>495</v>
      </c>
      <c r="C6" s="50" t="s">
        <v>23</v>
      </c>
      <c r="D6" s="50" t="s">
        <v>24</v>
      </c>
      <c r="E6" s="50" t="s">
        <v>25</v>
      </c>
      <c r="F6" s="50" t="s">
        <v>26</v>
      </c>
      <c r="G6" s="50" t="s">
        <v>27</v>
      </c>
    </row>
    <row r="7" spans="2:7" ht="15.75" thickBot="1">
      <c r="B7" s="51" t="s">
        <v>13</v>
      </c>
      <c r="C7" s="90">
        <f>'Hesaplama ve Rapor Sayfası'!C8</f>
        <v>0</v>
      </c>
      <c r="D7" s="90">
        <f>'Hesaplama ve Rapor Sayfası'!D8</f>
        <v>0</v>
      </c>
      <c r="E7" s="91">
        <f>'Hesaplama ve Rapor Sayfası'!E8</f>
        <v>0</v>
      </c>
      <c r="F7" s="90">
        <f>'Hesaplama ve Rapor Sayfası'!F8</f>
        <v>0</v>
      </c>
      <c r="G7" s="90">
        <f>'Hesaplama ve Rapor Sayfası'!G8</f>
        <v>0</v>
      </c>
    </row>
    <row r="8" spans="2:7" ht="15.75" thickBot="1">
      <c r="B8" s="52" t="s">
        <v>496</v>
      </c>
      <c r="C8" s="92">
        <f>'Hesaplama ve Rapor Sayfası'!C9</f>
        <v>0</v>
      </c>
      <c r="D8" s="92">
        <f>'Hesaplama ve Rapor Sayfası'!D9</f>
        <v>0</v>
      </c>
      <c r="E8" s="93">
        <f>'Hesaplama ve Rapor Sayfası'!E9</f>
        <v>0</v>
      </c>
      <c r="F8" s="92">
        <f>'Hesaplama ve Rapor Sayfası'!F9</f>
        <v>0</v>
      </c>
      <c r="G8" s="92">
        <f>'Hesaplama ve Rapor Sayfası'!G9</f>
        <v>0</v>
      </c>
    </row>
    <row r="9" spans="2:7" s="1" customFormat="1" ht="15.75" thickBot="1">
      <c r="B9" s="53" t="s">
        <v>497</v>
      </c>
      <c r="C9" s="94">
        <f>SUM(C7:C8)</f>
        <v>0</v>
      </c>
      <c r="D9" s="94">
        <f>SUM(D7:D8)</f>
        <v>0</v>
      </c>
      <c r="E9" s="95">
        <f>SUM(E7:E8)</f>
        <v>0</v>
      </c>
      <c r="F9" s="94">
        <f>SUM(F7:F8)</f>
        <v>0</v>
      </c>
      <c r="G9" s="94">
        <f>SUM(G7:G8)</f>
        <v>0</v>
      </c>
    </row>
    <row r="10" spans="2:7" s="1" customFormat="1" ht="5.25" customHeight="1" thickBot="1">
      <c r="B10" s="93"/>
      <c r="C10" s="93"/>
      <c r="D10" s="93"/>
      <c r="E10" s="93"/>
      <c r="F10" s="93"/>
      <c r="G10" s="93"/>
    </row>
    <row r="11" spans="2:7" ht="16.5" thickBot="1">
      <c r="B11" s="58" t="s">
        <v>471</v>
      </c>
      <c r="C11" s="50">
        <v>2011</v>
      </c>
      <c r="D11" s="50">
        <v>2012</v>
      </c>
      <c r="E11" s="50">
        <v>2013</v>
      </c>
      <c r="F11" s="50">
        <v>2014</v>
      </c>
      <c r="G11" s="50">
        <v>2015</v>
      </c>
    </row>
    <row r="12" spans="2:9" ht="15.75" thickBot="1">
      <c r="B12" s="51" t="s">
        <v>475</v>
      </c>
      <c r="C12" s="96">
        <f>IF('Gelir ve Kurumlar Matrah Artımı'!$K$17="X",'Gelir ve Kurumlar Matrah Artımı'!AC5,0)</f>
        <v>0</v>
      </c>
      <c r="D12" s="96">
        <f>IF('Gelir ve Kurumlar Matrah Artımı'!$K$17="X",'Gelir ve Kurumlar Matrah Artımı'!AC6,0)</f>
        <v>0</v>
      </c>
      <c r="E12" s="96">
        <f>IF('Gelir ve Kurumlar Matrah Artımı'!$K$17="X",'Gelir ve Kurumlar Matrah Artımı'!AC7,0)</f>
        <v>0</v>
      </c>
      <c r="F12" s="96">
        <f>IF('Gelir ve Kurumlar Matrah Artımı'!$K$17="X",'Gelir ve Kurumlar Matrah Artımı'!AC8,0)</f>
        <v>0</v>
      </c>
      <c r="G12" s="96">
        <f>IF('Gelir ve Kurumlar Matrah Artımı'!$K$17="X",'Gelir ve Kurumlar Matrah Artımı'!AC9,0)</f>
        <v>0</v>
      </c>
      <c r="H12" s="273" t="s">
        <v>503</v>
      </c>
      <c r="I12" s="274"/>
    </row>
    <row r="13" spans="2:9" ht="15.75" thickBot="1">
      <c r="B13" s="51" t="s">
        <v>498</v>
      </c>
      <c r="C13" s="96">
        <f>IF('Gelir ve Kurumlar Matrah Artımı'!$L$17="X",'Gelir ve Kurumlar Matrah Artımı'!AH5,0)</f>
        <v>0</v>
      </c>
      <c r="D13" s="96">
        <f>IF('Gelir ve Kurumlar Matrah Artımı'!$L$17="X",'Gelir ve Kurumlar Matrah Artımı'!AH6,0)</f>
        <v>0</v>
      </c>
      <c r="E13" s="96">
        <f>IF('Gelir ve Kurumlar Matrah Artımı'!$L$17="X",'Gelir ve Kurumlar Matrah Artımı'!AH7,0)</f>
        <v>0</v>
      </c>
      <c r="F13" s="96">
        <f>IF('Gelir ve Kurumlar Matrah Artımı'!$L$17="X",'Gelir ve Kurumlar Matrah Artımı'!AH8,0)</f>
        <v>0</v>
      </c>
      <c r="G13" s="96">
        <f>IF('Gelir ve Kurumlar Matrah Artımı'!$L$17="X",'Gelir ve Kurumlar Matrah Artımı'!AH9,0)</f>
        <v>0</v>
      </c>
      <c r="H13" s="275"/>
      <c r="I13" s="276"/>
    </row>
    <row r="14" spans="2:9" ht="15.75" thickBot="1">
      <c r="B14" s="51" t="s">
        <v>499</v>
      </c>
      <c r="C14" s="96">
        <f>IF('Gelir ve Kurumlar Matrah Artımı'!$M$17="X",'Gelir ve Kurumlar Matrah Artımı'!AH13,0)</f>
        <v>0</v>
      </c>
      <c r="D14" s="96">
        <f>IF('Gelir ve Kurumlar Matrah Artımı'!$M$17="X",'Gelir ve Kurumlar Matrah Artımı'!AH14,0)</f>
        <v>0</v>
      </c>
      <c r="E14" s="96">
        <f>IF('Gelir ve Kurumlar Matrah Artımı'!$M$17="X",'Gelir ve Kurumlar Matrah Artımı'!AH15,0)</f>
        <v>0</v>
      </c>
      <c r="F14" s="96">
        <f>IF('Gelir ve Kurumlar Matrah Artımı'!$M$17="X",'Gelir ve Kurumlar Matrah Artımı'!AH16,0)</f>
        <v>0</v>
      </c>
      <c r="G14" s="96">
        <f>IF('Gelir ve Kurumlar Matrah Artımı'!$M$17="X",'Gelir ve Kurumlar Matrah Artımı'!AH17,0)</f>
        <v>0</v>
      </c>
      <c r="H14" s="277"/>
      <c r="I14" s="278"/>
    </row>
    <row r="15" spans="2:7" ht="15">
      <c r="B15" s="268" t="s">
        <v>500</v>
      </c>
      <c r="C15" s="268"/>
      <c r="D15" s="268"/>
      <c r="E15" s="268"/>
      <c r="F15" s="268"/>
      <c r="G15" s="268"/>
    </row>
    <row r="16" spans="2:7" ht="12" customHeight="1">
      <c r="B16" s="269"/>
      <c r="C16" s="269"/>
      <c r="D16" s="269"/>
      <c r="E16" s="269"/>
      <c r="F16" s="269"/>
      <c r="G16" s="269"/>
    </row>
    <row r="17" spans="2:7" ht="2.25" customHeight="1" thickBot="1">
      <c r="B17" s="98"/>
      <c r="C17" s="98"/>
      <c r="D17" s="98"/>
      <c r="E17" s="98"/>
      <c r="F17" s="98"/>
      <c r="G17" s="98"/>
    </row>
    <row r="18" spans="2:7" ht="15.75" thickBot="1">
      <c r="B18" s="98"/>
      <c r="C18" s="50">
        <v>2011</v>
      </c>
      <c r="D18" s="50">
        <v>2012</v>
      </c>
      <c r="E18" s="50">
        <v>2013</v>
      </c>
      <c r="F18" s="50">
        <v>2014</v>
      </c>
      <c r="G18" s="50">
        <v>2015</v>
      </c>
    </row>
    <row r="19" spans="2:7" ht="30.75" thickBot="1">
      <c r="B19" s="50" t="s">
        <v>501</v>
      </c>
      <c r="C19" s="96">
        <f>'KDV Artırımı Veri Girişi'!F6</f>
        <v>0</v>
      </c>
      <c r="D19" s="90">
        <f>'KDV Artırımı Veri Girişi'!F7</f>
        <v>0</v>
      </c>
      <c r="E19" s="91">
        <f>'KDV Artırımı Veri Girişi'!F8</f>
        <v>0</v>
      </c>
      <c r="F19" s="90">
        <f>'KDV Artırımı Veri Girişi'!F9</f>
        <v>0</v>
      </c>
      <c r="G19" s="97">
        <f>'KDV Artırımı Veri Girişi'!F10</f>
        <v>0</v>
      </c>
    </row>
    <row r="20" spans="2:7" ht="30.75" thickBot="1">
      <c r="B20" s="50" t="str">
        <f>'Stok-Duran Varlık Düzeltme'!B4:E4</f>
        <v>EMTİA VE SABİT KIYMET DÜZELTMESİ</v>
      </c>
      <c r="C20" s="279">
        <f>'Stok-Duran Varlık Düzeltme'!E9</f>
        <v>0</v>
      </c>
      <c r="D20" s="280"/>
      <c r="E20" s="280"/>
      <c r="F20" s="280"/>
      <c r="G20" s="281"/>
    </row>
    <row r="21" spans="2:7" ht="4.5" customHeight="1" thickBot="1">
      <c r="B21" s="98"/>
      <c r="C21" s="98"/>
      <c r="D21" s="98"/>
      <c r="E21" s="98"/>
      <c r="F21" s="98"/>
      <c r="G21" s="98"/>
    </row>
    <row r="22" spans="2:9" ht="15" customHeight="1">
      <c r="B22" s="252" t="s">
        <v>11</v>
      </c>
      <c r="C22" s="253"/>
      <c r="D22" s="253"/>
      <c r="E22" s="253"/>
      <c r="F22" s="253"/>
      <c r="G22" s="254"/>
      <c r="H22" s="59"/>
      <c r="I22" s="59"/>
    </row>
    <row r="23" spans="2:9" ht="12.75" customHeight="1">
      <c r="B23" s="255"/>
      <c r="C23" s="256"/>
      <c r="D23" s="256"/>
      <c r="E23" s="256"/>
      <c r="F23" s="256"/>
      <c r="G23" s="257"/>
      <c r="H23" s="59"/>
      <c r="I23" s="59"/>
    </row>
    <row r="24" spans="2:9" ht="15.75" customHeight="1" thickBot="1">
      <c r="B24" s="258"/>
      <c r="C24" s="259"/>
      <c r="D24" s="259"/>
      <c r="E24" s="259"/>
      <c r="F24" s="259"/>
      <c r="G24" s="260"/>
      <c r="H24" s="59"/>
      <c r="I24" s="59"/>
    </row>
    <row r="25" spans="2:9" ht="15" customHeight="1">
      <c r="B25" s="59"/>
      <c r="C25" s="59"/>
      <c r="D25" s="59"/>
      <c r="E25" s="59"/>
      <c r="F25" s="59"/>
      <c r="G25" s="59"/>
      <c r="H25" s="59"/>
      <c r="I25" s="59"/>
    </row>
    <row r="26" ht="15">
      <c r="I26" s="60"/>
    </row>
    <row r="27" ht="15">
      <c r="I27" s="60"/>
    </row>
  </sheetData>
  <sheetProtection password="E20A" sheet="1"/>
  <mergeCells count="9">
    <mergeCell ref="B22:G24"/>
    <mergeCell ref="H3:K3"/>
    <mergeCell ref="B3:G3"/>
    <mergeCell ref="B2:G2"/>
    <mergeCell ref="B15:G16"/>
    <mergeCell ref="B4:G4"/>
    <mergeCell ref="B5:G5"/>
    <mergeCell ref="H12:I14"/>
    <mergeCell ref="C20:G20"/>
  </mergeCells>
  <hyperlinks>
    <hyperlink ref="B5" r:id="rId1" display="maktas978@gmail.com"/>
  </hyperlinks>
  <printOptions/>
  <pageMargins left="0.7" right="0.7" top="0.75" bottom="0.75" header="0.3" footer="0.3"/>
  <pageSetup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7"/>
  <dimension ref="B2:I9"/>
  <sheetViews>
    <sheetView zoomScalePageLayoutView="0" workbookViewId="0" topLeftCell="A1">
      <selection activeCell="C8" sqref="C8"/>
    </sheetView>
  </sheetViews>
  <sheetFormatPr defaultColWidth="9.140625" defaultRowHeight="15"/>
  <cols>
    <col min="2" max="4" width="20.57421875" style="0" customWidth="1"/>
    <col min="5" max="5" width="16.140625" style="0" bestFit="1" customWidth="1"/>
  </cols>
  <sheetData>
    <row r="1" ht="15.75" thickBot="1"/>
    <row r="2" spans="2:9" ht="16.5" thickBot="1">
      <c r="B2" s="209" t="s">
        <v>515</v>
      </c>
      <c r="C2" s="210"/>
      <c r="D2" s="210"/>
      <c r="E2" s="210"/>
      <c r="F2" s="210"/>
      <c r="G2" s="210"/>
      <c r="H2" s="210"/>
      <c r="I2" s="211"/>
    </row>
    <row r="3" spans="2:9" s="1" customFormat="1" ht="16.5" thickBot="1">
      <c r="B3" s="234" t="s">
        <v>20</v>
      </c>
      <c r="C3" s="235"/>
      <c r="D3" s="235"/>
      <c r="E3" s="235"/>
      <c r="F3" s="235"/>
      <c r="G3" s="235"/>
      <c r="H3" s="235"/>
      <c r="I3" s="236"/>
    </row>
    <row r="4" spans="2:5" ht="16.5" thickBot="1">
      <c r="B4" s="209" t="s">
        <v>490</v>
      </c>
      <c r="C4" s="210"/>
      <c r="D4" s="210"/>
      <c r="E4" s="211"/>
    </row>
    <row r="5" spans="2:5" ht="94.5">
      <c r="B5" s="46" t="s">
        <v>473</v>
      </c>
      <c r="C5" s="40" t="s">
        <v>491</v>
      </c>
      <c r="D5" s="46" t="s">
        <v>493</v>
      </c>
      <c r="E5" s="46" t="s">
        <v>494</v>
      </c>
    </row>
    <row r="6" spans="2:5" ht="15">
      <c r="B6" s="43" t="s">
        <v>492</v>
      </c>
      <c r="C6" s="81">
        <v>0</v>
      </c>
      <c r="D6" s="41">
        <v>0.01</v>
      </c>
      <c r="E6" s="34">
        <f>C6*D6/2</f>
        <v>0</v>
      </c>
    </row>
    <row r="7" spans="2:5" s="45" customFormat="1" ht="15">
      <c r="B7" s="44" t="s">
        <v>492</v>
      </c>
      <c r="C7" s="86">
        <v>0</v>
      </c>
      <c r="D7" s="42">
        <v>0.08</v>
      </c>
      <c r="E7" s="34">
        <f>C7*D7/2</f>
        <v>0</v>
      </c>
    </row>
    <row r="8" spans="2:5" s="1" customFormat="1" ht="15.75" thickBot="1">
      <c r="B8" s="54" t="s">
        <v>492</v>
      </c>
      <c r="C8" s="87">
        <v>0</v>
      </c>
      <c r="D8" s="57">
        <v>0.18</v>
      </c>
      <c r="E8" s="56">
        <f>C8*10/100</f>
        <v>0</v>
      </c>
    </row>
    <row r="9" spans="2:5" ht="15.75" thickBot="1">
      <c r="B9" s="55" t="s">
        <v>497</v>
      </c>
      <c r="C9" s="48">
        <f>SUM(C6:C8)</f>
        <v>0</v>
      </c>
      <c r="D9" s="48"/>
      <c r="E9" s="48">
        <f>SUM(E6:E8)</f>
        <v>0</v>
      </c>
    </row>
  </sheetData>
  <sheetProtection password="83D5" sheet="1" objects="1" scenarios="1" selectLockedCells="1"/>
  <mergeCells count="3">
    <mergeCell ref="B4:E4"/>
    <mergeCell ref="B2:I2"/>
    <mergeCell ref="B3:I3"/>
  </mergeCells>
  <printOptions/>
  <pageMargins left="0.7" right="0.7" top="0.75" bottom="0.75" header="0.3" footer="0.3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P37"/>
  <sheetViews>
    <sheetView zoomScalePageLayoutView="0" workbookViewId="0" topLeftCell="A1">
      <selection activeCell="N7" sqref="N7"/>
    </sheetView>
  </sheetViews>
  <sheetFormatPr defaultColWidth="9.140625" defaultRowHeight="15"/>
  <cols>
    <col min="1" max="1" width="2.57421875" style="120" customWidth="1"/>
    <col min="2" max="16384" width="9.140625" style="120" customWidth="1"/>
  </cols>
  <sheetData>
    <row r="3" spans="2:16" ht="15">
      <c r="B3" s="282" t="s">
        <v>529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</row>
    <row r="5" ht="18.75">
      <c r="B5" s="120" t="s">
        <v>533</v>
      </c>
    </row>
    <row r="6" spans="2:13" ht="15">
      <c r="B6" s="120" t="s">
        <v>530</v>
      </c>
      <c r="M6" s="120" t="s">
        <v>531</v>
      </c>
    </row>
    <row r="7" ht="15">
      <c r="B7" s="120" t="s">
        <v>532</v>
      </c>
    </row>
    <row r="8" ht="15"/>
    <row r="9" spans="2:10" ht="15.75">
      <c r="B9" s="120" t="s">
        <v>535</v>
      </c>
      <c r="J9" s="120" t="s">
        <v>534</v>
      </c>
    </row>
    <row r="10" ht="15"/>
    <row r="11" spans="2:13" ht="15">
      <c r="B11" s="120" t="s">
        <v>536</v>
      </c>
      <c r="M11" s="120" t="s">
        <v>537</v>
      </c>
    </row>
    <row r="12" ht="15"/>
    <row r="13" ht="15"/>
    <row r="14" ht="15"/>
    <row r="16" ht="15">
      <c r="B16" s="120" t="s">
        <v>538</v>
      </c>
    </row>
    <row r="17" ht="15">
      <c r="B17" s="120" t="s">
        <v>539</v>
      </c>
    </row>
    <row r="18" ht="15"/>
    <row r="19" ht="15"/>
    <row r="20" ht="15"/>
    <row r="21" spans="2:7" ht="15">
      <c r="B21" s="120" t="s">
        <v>540</v>
      </c>
      <c r="G21" s="120" t="s">
        <v>550</v>
      </c>
    </row>
    <row r="22" ht="15"/>
    <row r="23" ht="15"/>
    <row r="24" ht="15">
      <c r="B24" s="120" t="s">
        <v>541</v>
      </c>
    </row>
    <row r="25" ht="15">
      <c r="B25" s="120" t="s">
        <v>542</v>
      </c>
    </row>
    <row r="26" ht="15"/>
    <row r="27" spans="2:11" ht="15">
      <c r="B27" s="120" t="s">
        <v>543</v>
      </c>
      <c r="K27" s="120" t="s">
        <v>544</v>
      </c>
    </row>
    <row r="28" ht="21.75" customHeight="1">
      <c r="B28" s="120" t="s">
        <v>545</v>
      </c>
    </row>
    <row r="30" ht="15">
      <c r="B30" s="120" t="s">
        <v>546</v>
      </c>
    </row>
    <row r="31" ht="15">
      <c r="B31" s="120" t="s">
        <v>551</v>
      </c>
    </row>
    <row r="33" ht="15">
      <c r="B33" s="120" t="s">
        <v>547</v>
      </c>
    </row>
    <row r="35" ht="15">
      <c r="B35" s="120" t="s">
        <v>548</v>
      </c>
    </row>
    <row r="36" ht="15">
      <c r="B36" s="120" t="s">
        <v>549</v>
      </c>
    </row>
    <row r="37" ht="15">
      <c r="B37" s="121" t="s">
        <v>21</v>
      </c>
    </row>
  </sheetData>
  <sheetProtection password="83D5" sheet="1" objects="1" scenarios="1"/>
  <mergeCells count="1">
    <mergeCell ref="B3:P3"/>
  </mergeCells>
  <hyperlinks>
    <hyperlink ref="B37" r:id="rId1" display="maktas978@gmail.com"/>
  </hyperlink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malianaliz</dc:creator>
  <cp:keywords/>
  <dc:description/>
  <cp:lastModifiedBy>malianaliz</cp:lastModifiedBy>
  <cp:lastPrinted>2016-07-24T16:51:21Z</cp:lastPrinted>
  <dcterms:created xsi:type="dcterms:W3CDTF">2011-02-21T10:57:59Z</dcterms:created>
  <dcterms:modified xsi:type="dcterms:W3CDTF">2016-07-26T20:15:52Z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